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480" yWindow="0" windowWidth="40000" windowHeight="25640" tabRatio="605"/>
  </bookViews>
  <sheets>
    <sheet name="Fig 1b - Winter Temp" sheetId="3" r:id="rId1"/>
    <sheet name="Fig 2b - Summer Temp" sheetId="4" r:id="rId2"/>
    <sheet name="Fig 3b - GS Temp" sheetId="5" r:id="rId3"/>
    <sheet name="Fig 4b - Jan Temp" sheetId="6" r:id="rId4"/>
    <sheet name="Fig 5b - Jul Temp" sheetId="7" r:id="rId5"/>
    <sheet name="Fig 6b - Coldest Day" sheetId="8" r:id="rId6"/>
    <sheet name="Fig 7b - Warmest Day" sheetId="9" r:id="rId7"/>
    <sheet name="Fig 8b - Days &gt; 25C" sheetId="10" r:id="rId8"/>
    <sheet name="Fig 9b - Days &gt; 30C" sheetId="11" r:id="rId9"/>
    <sheet name="Fig 10b - Days &lt; 5C" sheetId="12" r:id="rId10"/>
    <sheet name="Fig 11b - Days &lt; -30C" sheetId="13" r:id="rId11"/>
    <sheet name="Fig 12b - First Fall Frost" sheetId="14" r:id="rId12"/>
    <sheet name="Fig 13b - Last Spring Frost" sheetId="16" r:id="rId13"/>
    <sheet name="Fig 14b - Frost-Free Season" sheetId="17" r:id="rId14"/>
    <sheet name="Fig 15b - Start of GS" sheetId="18" r:id="rId15"/>
    <sheet name="Fig 16b - End of GS" sheetId="19" r:id="rId16"/>
    <sheet name="Fig 17b - GS Length" sheetId="20" r:id="rId17"/>
    <sheet name="Fig 18b - 0C Degree Days" sheetId="21" r:id="rId18"/>
    <sheet name="Fig 19b - 5C Degree Days" sheetId="22" r:id="rId19"/>
    <sheet name="Fig 20b - 6C Degree Days" sheetId="23" r:id="rId20"/>
    <sheet name="Fig 21b - 7C Degree Days" sheetId="24" r:id="rId21"/>
    <sheet name="Fig 22b - 10C Degree Days" sheetId="25" r:id="rId22"/>
    <sheet name="Fig 23b - 15C Degree Days" sheetId="26" r:id="rId23"/>
    <sheet name="Fig 24b - 18C Degree Days" sheetId="27" r:id="rId24"/>
    <sheet name="Fig 25b - Corn Heat Units" sheetId="28" r:id="rId25"/>
    <sheet name="Fig 26b - Winter Pr" sheetId="29" r:id="rId26"/>
    <sheet name="Fig 27b - GS Pr" sheetId="30" r:id="rId27"/>
    <sheet name="Fig 28b - Summer Pr" sheetId="31" r:id="rId28"/>
    <sheet name="Fig 29b - Wettest Day" sheetId="32" r:id="rId29"/>
    <sheet name="Fig 30b - Sep-Apr Dry Days" sheetId="33" r:id="rId30"/>
    <sheet name="Fig 31b - May-Aug Dry Days" sheetId="34" r:id="rId31"/>
    <sheet name="Fig 32b - Annual Wet Days" sheetId="35" r:id="rId32"/>
    <sheet name="Fig 33b - Pr &gt; 25mm" sheetId="36" r:id="rId33"/>
    <sheet name="Fig 34b - Winter Snow" sheetId="37" r:id="rId34"/>
    <sheet name="Fig 35b - Annual HMI" sheetId="38" r:id="rId35"/>
    <sheet name="Fig 36b - Summer HMI" sheetId="39" r:id="rId36"/>
    <sheet name="GMT2" sheetId="2" r:id="rId37"/>
    <sheet name="GMT DATA" sheetId="1" r:id="rId3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2" i="2" l="1"/>
  <c r="AG3" i="2"/>
  <c r="AG4" i="2"/>
  <c r="AH3" i="2"/>
  <c r="AH4" i="2"/>
  <c r="AG5" i="2"/>
  <c r="AH5" i="2"/>
  <c r="AG7" i="2"/>
  <c r="AG6" i="2"/>
  <c r="AY2" i="2"/>
  <c r="AY9" i="2"/>
  <c r="AP2" i="2"/>
  <c r="AP9" i="2"/>
  <c r="AH7" i="2"/>
  <c r="AH6" i="2"/>
  <c r="AF7" i="2"/>
  <c r="AF6" i="2"/>
  <c r="AD2" i="2"/>
  <c r="AD9" i="2"/>
  <c r="X2" i="2"/>
  <c r="X9" i="2"/>
  <c r="X1" i="2"/>
  <c r="U2" i="2"/>
  <c r="U9" i="2"/>
  <c r="R2" i="2"/>
  <c r="R9" i="2"/>
  <c r="DD2" i="2"/>
  <c r="DD9" i="2"/>
  <c r="DA2" i="2"/>
  <c r="DA9" i="2"/>
  <c r="CX2" i="2"/>
  <c r="CX9" i="2"/>
  <c r="CU2" i="2"/>
  <c r="CU9" i="2"/>
  <c r="CR2" i="2"/>
  <c r="CR9" i="2"/>
  <c r="CO2" i="2"/>
  <c r="CO9" i="2"/>
  <c r="CL2" i="2"/>
  <c r="CL9" i="2"/>
  <c r="CI2" i="2"/>
  <c r="CI9" i="2"/>
  <c r="CF2" i="2"/>
  <c r="CF9" i="2"/>
  <c r="CC2" i="2"/>
  <c r="CC9" i="2"/>
  <c r="BZ2" i="2"/>
  <c r="BZ9" i="2"/>
  <c r="BW2" i="2"/>
  <c r="BW9" i="2"/>
  <c r="BT2" i="2"/>
  <c r="BT9" i="2"/>
  <c r="BQ2" i="2"/>
  <c r="BQ9" i="2"/>
  <c r="BN2" i="2"/>
  <c r="BN9" i="2"/>
  <c r="BK2" i="2"/>
  <c r="BK9" i="2"/>
  <c r="BH2" i="2"/>
  <c r="BH9" i="2"/>
  <c r="BE2" i="2"/>
  <c r="BE9" i="2"/>
  <c r="BB2" i="2"/>
  <c r="BB9" i="2"/>
  <c r="AV2" i="2"/>
  <c r="AV9" i="2"/>
  <c r="AS2" i="2"/>
  <c r="AS9" i="2"/>
  <c r="AM2" i="2"/>
  <c r="AM9" i="2"/>
  <c r="AJ2" i="2"/>
  <c r="AJ9" i="2"/>
  <c r="AG9" i="2"/>
  <c r="AA2" i="2"/>
  <c r="AA9" i="2"/>
  <c r="O2" i="2"/>
  <c r="O9" i="2"/>
  <c r="L2" i="2"/>
  <c r="L9" i="2"/>
  <c r="I2" i="2"/>
  <c r="I9" i="2"/>
  <c r="F2" i="2"/>
  <c r="F9" i="2"/>
  <c r="C2" i="2"/>
  <c r="C9" i="2"/>
  <c r="DD1" i="2"/>
  <c r="DD10" i="2"/>
  <c r="DA1" i="2"/>
  <c r="DA10" i="2"/>
  <c r="CX1" i="2"/>
  <c r="CX10" i="2"/>
  <c r="CU1" i="2"/>
  <c r="CU10" i="2"/>
  <c r="CR1" i="2"/>
  <c r="CR10" i="2"/>
  <c r="CO1" i="2"/>
  <c r="CO10" i="2"/>
  <c r="CL1" i="2"/>
  <c r="CL10" i="2"/>
  <c r="CI1" i="2"/>
  <c r="CI10" i="2"/>
  <c r="CF1" i="2"/>
  <c r="CF10" i="2"/>
  <c r="CC1" i="2"/>
  <c r="CC10" i="2"/>
  <c r="BZ1" i="2"/>
  <c r="BZ10" i="2"/>
  <c r="BW1" i="2"/>
  <c r="BW10" i="2"/>
  <c r="BT1" i="2"/>
  <c r="BT10" i="2"/>
  <c r="BQ1" i="2"/>
  <c r="BQ10" i="2"/>
  <c r="BN1" i="2"/>
  <c r="BN10" i="2"/>
  <c r="BK1" i="2"/>
  <c r="BK10" i="2"/>
  <c r="BH1" i="2"/>
  <c r="BH10" i="2"/>
  <c r="BE1" i="2"/>
  <c r="BE10" i="2"/>
  <c r="BB1" i="2"/>
  <c r="BB10" i="2"/>
  <c r="AY1" i="2"/>
  <c r="AY10" i="2"/>
  <c r="AV1" i="2"/>
  <c r="AV10" i="2"/>
  <c r="AS1" i="2"/>
  <c r="AS10" i="2"/>
  <c r="AP1" i="2"/>
  <c r="AP10" i="2"/>
  <c r="AM1" i="2"/>
  <c r="AM10" i="2"/>
  <c r="AJ1" i="2"/>
  <c r="AJ10" i="2"/>
  <c r="AG1" i="2"/>
  <c r="AG10" i="2"/>
  <c r="AD1" i="2"/>
  <c r="AD10" i="2"/>
  <c r="AA1" i="2"/>
  <c r="AA10" i="2"/>
  <c r="X10" i="2"/>
  <c r="U1" i="2"/>
  <c r="U10" i="2"/>
  <c r="R1" i="2"/>
  <c r="R10" i="2"/>
  <c r="O1" i="2"/>
  <c r="O10" i="2"/>
  <c r="L1" i="2"/>
  <c r="L10" i="2"/>
  <c r="I1" i="2"/>
  <c r="I10" i="2"/>
  <c r="F1" i="2"/>
  <c r="F10" i="2"/>
  <c r="C1" i="2"/>
  <c r="C10" i="2"/>
  <c r="DE1" i="2"/>
  <c r="DC1" i="2"/>
  <c r="DB1" i="2"/>
  <c r="CZ1" i="2"/>
  <c r="CY1" i="2"/>
  <c r="CW1" i="2"/>
  <c r="CV1" i="2"/>
  <c r="CT1" i="2"/>
  <c r="CS1" i="2"/>
  <c r="CQ1" i="2"/>
  <c r="CP1" i="2"/>
  <c r="CN1" i="2"/>
  <c r="CM1" i="2"/>
  <c r="CK1" i="2"/>
  <c r="CJ1" i="2"/>
  <c r="CH1" i="2"/>
  <c r="CG1" i="2"/>
  <c r="CE1" i="2"/>
  <c r="CD1" i="2"/>
  <c r="CB1" i="2"/>
  <c r="CA1" i="2"/>
  <c r="BY1" i="2"/>
  <c r="BX1" i="2"/>
  <c r="BV1" i="2"/>
  <c r="BU1" i="2"/>
  <c r="BS1" i="2"/>
  <c r="BR1" i="2"/>
  <c r="BP1" i="2"/>
  <c r="BO1" i="2"/>
  <c r="BM1" i="2"/>
  <c r="BL1" i="2"/>
  <c r="BJ1" i="2"/>
  <c r="BI1" i="2"/>
  <c r="BG1" i="2"/>
  <c r="BF1" i="2"/>
  <c r="BD1" i="2"/>
  <c r="BC1" i="2"/>
  <c r="BA1" i="2"/>
  <c r="AZ1" i="2"/>
  <c r="AX1" i="2"/>
  <c r="AW1" i="2"/>
  <c r="AU1" i="2"/>
  <c r="AT1" i="2"/>
  <c r="AR1" i="2"/>
  <c r="AQ1" i="2"/>
  <c r="AO1" i="2"/>
  <c r="AN1" i="2"/>
  <c r="AL1" i="2"/>
  <c r="AK1" i="2"/>
  <c r="AI1" i="2"/>
  <c r="AH1" i="2"/>
  <c r="AF1" i="2"/>
  <c r="AE1" i="2"/>
  <c r="AC1" i="2"/>
  <c r="AB1" i="2"/>
  <c r="Z1" i="2"/>
  <c r="Y1" i="2"/>
  <c r="W1" i="2"/>
  <c r="V1" i="2"/>
  <c r="T1" i="2"/>
  <c r="S1" i="2"/>
  <c r="Q1" i="2"/>
  <c r="P1" i="2"/>
  <c r="N1" i="2"/>
  <c r="M1" i="2"/>
  <c r="K1" i="2"/>
  <c r="J1" i="2"/>
  <c r="H1" i="2"/>
  <c r="G1" i="2"/>
  <c r="E1" i="2"/>
  <c r="D1" i="2"/>
  <c r="B1" i="2"/>
  <c r="A2" i="2"/>
  <c r="B2" i="2"/>
  <c r="D2" i="2"/>
  <c r="E2" i="2"/>
  <c r="G2" i="2"/>
  <c r="H2" i="2"/>
  <c r="J2" i="2"/>
  <c r="K2" i="2"/>
  <c r="M2" i="2"/>
  <c r="N2" i="2"/>
  <c r="P2" i="2"/>
  <c r="Q2" i="2"/>
  <c r="S2" i="2"/>
  <c r="T2" i="2"/>
  <c r="V2" i="2"/>
  <c r="W2" i="2"/>
  <c r="Y2" i="2"/>
  <c r="Z2" i="2"/>
  <c r="AB2" i="2"/>
  <c r="AC2" i="2"/>
  <c r="AE2" i="2"/>
  <c r="AF2" i="2"/>
  <c r="AH2" i="2"/>
  <c r="AI2" i="2"/>
  <c r="AK2" i="2"/>
  <c r="AL2" i="2"/>
  <c r="AN2" i="2"/>
  <c r="AO2" i="2"/>
  <c r="AQ2" i="2"/>
  <c r="AR2" i="2"/>
  <c r="AT2" i="2"/>
  <c r="AU2" i="2"/>
  <c r="AW2" i="2"/>
  <c r="AX2" i="2"/>
  <c r="AZ2" i="2"/>
  <c r="BA2" i="2"/>
  <c r="BC2" i="2"/>
  <c r="BD2" i="2"/>
  <c r="BF2" i="2"/>
  <c r="BG2" i="2"/>
  <c r="BI2" i="2"/>
  <c r="BJ2" i="2"/>
  <c r="BL2" i="2"/>
  <c r="BM2" i="2"/>
  <c r="BO2" i="2"/>
  <c r="BP2" i="2"/>
  <c r="BR2" i="2"/>
  <c r="BS2" i="2"/>
  <c r="BU2" i="2"/>
  <c r="BV2" i="2"/>
  <c r="BX2" i="2"/>
  <c r="BY2" i="2"/>
  <c r="CA2" i="2"/>
  <c r="CB2" i="2"/>
  <c r="CD2" i="2"/>
  <c r="CE2" i="2"/>
  <c r="CG2" i="2"/>
  <c r="CH2" i="2"/>
  <c r="CJ2" i="2"/>
  <c r="CK2" i="2"/>
  <c r="CM2" i="2"/>
  <c r="CN2" i="2"/>
  <c r="CP2" i="2"/>
  <c r="CQ2" i="2"/>
  <c r="CS2" i="2"/>
  <c r="CT2" i="2"/>
  <c r="CV2" i="2"/>
  <c r="CW2" i="2"/>
  <c r="CY2" i="2"/>
  <c r="CZ2" i="2"/>
  <c r="DB2" i="2"/>
  <c r="DC2" i="2"/>
  <c r="DE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</calcChain>
</file>

<file path=xl/sharedStrings.xml><?xml version="1.0" encoding="utf-8"?>
<sst xmlns="http://schemas.openxmlformats.org/spreadsheetml/2006/main" count="225" uniqueCount="127">
  <si>
    <t>+4C</t>
  </si>
  <si>
    <t>+3C</t>
  </si>
  <si>
    <t>+2C</t>
  </si>
  <si>
    <t>+1.5C</t>
  </si>
  <si>
    <t>+1C</t>
  </si>
  <si>
    <t>NA</t>
  </si>
  <si>
    <t>1980-2009</t>
  </si>
  <si>
    <t>summer.heat.moisture.index.plus1SD</t>
  </si>
  <si>
    <t>summer.heat.moisture.index.mean</t>
  </si>
  <si>
    <t>summer.heat.moisture.index.minus1SD</t>
  </si>
  <si>
    <t>annual.heat.moisture.index.plus1SD</t>
  </si>
  <si>
    <t>annual.heat.moisture.index.mean</t>
  </si>
  <si>
    <t>annual.heat.moisture.index.minus1SD</t>
  </si>
  <si>
    <t>winter.sondjfma.pr.as.snow.plus1SD</t>
  </si>
  <si>
    <t>winter.sondjfma.pr.as.snow.mean</t>
  </si>
  <si>
    <t>winter.sondjfma.pr.as.snow.minus1SD</t>
  </si>
  <si>
    <t>pr.above.25mm.plus1SD</t>
  </si>
  <si>
    <t>pr.above.25mm.mean</t>
  </si>
  <si>
    <t>pr.above.25mm.minus1SD</t>
  </si>
  <si>
    <t>pr.above.0.2mm.plus1SD</t>
  </si>
  <si>
    <t>pr.above.0.2mm.mean</t>
  </si>
  <si>
    <t>pr.above.0.2mm.minus1SD</t>
  </si>
  <si>
    <t>summer.mjja.dry.days.plus1SD</t>
  </si>
  <si>
    <t>summer.mjja.dry.days.mean</t>
  </si>
  <si>
    <t>summer.mjja.dry.days.minus1SD</t>
  </si>
  <si>
    <t>winter.sondjfma.dry.days.plus1SD</t>
  </si>
  <si>
    <t>winter.sondjfma.dry.days.mean</t>
  </si>
  <si>
    <t>winter.sondjfma.dry.days.minus1SD</t>
  </si>
  <si>
    <t>wettest.day.plus1SD</t>
  </si>
  <si>
    <t>wettest.day.mean</t>
  </si>
  <si>
    <t>wettest.day.minus1SD</t>
  </si>
  <si>
    <t>growing.season.mjja.pr.plus1SD</t>
  </si>
  <si>
    <t>growing.season.mjja.pr.mean</t>
  </si>
  <si>
    <t>growing.season.mjja.pr.minus1SD</t>
  </si>
  <si>
    <t>growing.season.amjj.pr.plus1SD</t>
  </si>
  <si>
    <t>growing.season.amjj.pr.mean</t>
  </si>
  <si>
    <t>growing.season.amjj.pr.minus1SD</t>
  </si>
  <si>
    <t>winter.sondjfma.pr.plus1SD</t>
  </si>
  <si>
    <t>winter.sondjfma.pr.mean</t>
  </si>
  <si>
    <t>winter.sondjfma.pr.minus1SD</t>
  </si>
  <si>
    <t>corn.heat.units.plus1SD</t>
  </si>
  <si>
    <t>corn.heat.units.mean</t>
  </si>
  <si>
    <t>corn.heat.units.minus1SD</t>
  </si>
  <si>
    <t>heating.degree.days.18C.plus1SD</t>
  </si>
  <si>
    <t>heating.degree.days.18C.mean</t>
  </si>
  <si>
    <t>heating.degree.days.18C.minus1SD</t>
  </si>
  <si>
    <t>degree.days.15C.plus1SD</t>
  </si>
  <si>
    <t>degree.days.15C.mean</t>
  </si>
  <si>
    <t>degree.days.15C.minus1SD</t>
  </si>
  <si>
    <t>degree.days.10C.plus1SD</t>
  </si>
  <si>
    <t>degree.days.10C.mean</t>
  </si>
  <si>
    <t>degree.days.10C.minus1SD</t>
  </si>
  <si>
    <t>degree.days.7C.plus1SD</t>
  </si>
  <si>
    <t>degree.days.7C.mean</t>
  </si>
  <si>
    <t>degree.days.7C.minus1SD</t>
  </si>
  <si>
    <t>degree.days.6C.plus1SD</t>
  </si>
  <si>
    <t>degree.days.6C.mean</t>
  </si>
  <si>
    <t>degree.days.6C.minus1SD</t>
  </si>
  <si>
    <t>degree.days.5C.plus1SD</t>
  </si>
  <si>
    <t>degree.days.5C.mean</t>
  </si>
  <si>
    <t>degree.days.5C.minus1SD</t>
  </si>
  <si>
    <t>degree.days.0C.plus1SD</t>
  </si>
  <si>
    <t>degree.days.0C.mean</t>
  </si>
  <si>
    <t>degree.days.0C.minus1SD</t>
  </si>
  <si>
    <t>growing.season.length.plus1SD</t>
  </si>
  <si>
    <t>growing.season.length.mean</t>
  </si>
  <si>
    <t>growing.season.length.minus1SD</t>
  </si>
  <si>
    <t>growing.season.end.plus1SD</t>
  </si>
  <si>
    <t>growing.season.end.mean</t>
  </si>
  <si>
    <t>growing.season.end.minus1SD</t>
  </si>
  <si>
    <t>growing.season.start.plus1SD</t>
  </si>
  <si>
    <t>growing.season.start.mean</t>
  </si>
  <si>
    <t>growing.season.start.minus1SD</t>
  </si>
  <si>
    <t>frost.free.season.length.plus1SD</t>
  </si>
  <si>
    <t>frost.free.season.length.mean</t>
  </si>
  <si>
    <t>frost.free.season.length.minus1SD</t>
  </si>
  <si>
    <t>spring.last.freeze.plus1SD</t>
  </si>
  <si>
    <t>spring.last.freeze.mean</t>
  </si>
  <si>
    <t>spring.last.freeze.minus1SD</t>
  </si>
  <si>
    <t>fall.first.freeze.plus1SD</t>
  </si>
  <si>
    <t>fall.first.freeze.mean</t>
  </si>
  <si>
    <t>fall.first.freeze.minus1SD</t>
  </si>
  <si>
    <t>tmin.below.minus.30.plus1SD</t>
  </si>
  <si>
    <t>tmin.below.minus.30.mean</t>
  </si>
  <si>
    <t>tmin.below.minus.30.minus1SD</t>
  </si>
  <si>
    <t>tmin.below.5.plus1SD</t>
  </si>
  <si>
    <t>tmin.below.5.mean</t>
  </si>
  <si>
    <t>tmin.below.5.minus1SD</t>
  </si>
  <si>
    <t>tmax.above.30.plus1SD</t>
  </si>
  <si>
    <t>tmax.above.30.mean</t>
  </si>
  <si>
    <t>tmax.above.30.minus1SD</t>
  </si>
  <si>
    <t>tmax.above.25.plus1SD</t>
  </si>
  <si>
    <t>tmax.above.25.mean</t>
  </si>
  <si>
    <t>tmax.above.25.minus1SD</t>
  </si>
  <si>
    <t>warmest.day.plus1SD</t>
  </si>
  <si>
    <t>warmest.day.mean</t>
  </si>
  <si>
    <t>warmest.day.minus1SD</t>
  </si>
  <si>
    <t>coldest.day.plus1SD</t>
  </si>
  <si>
    <t>coldest.day.mean</t>
  </si>
  <si>
    <t>coldest.day.minus1SD</t>
  </si>
  <si>
    <t>avg.jul.temp.plus1SD</t>
  </si>
  <si>
    <t>avg.jul.temp.mean</t>
  </si>
  <si>
    <t>avg.jul.temp.minus1SD</t>
  </si>
  <si>
    <t>avg.jan.temp.plus1SD</t>
  </si>
  <si>
    <t>avg.jan.temp.mean</t>
  </si>
  <si>
    <t>avg.jan.temp.minus1SD</t>
  </si>
  <si>
    <t>avg.growing.mjja.temp.plus1SD</t>
  </si>
  <si>
    <t>avg.growing.mjja.temp.mean</t>
  </si>
  <si>
    <t>avg.growing.mjja.temp.minus1SD</t>
  </si>
  <si>
    <t>avg.summer.jja.temp.plus1SD</t>
  </si>
  <si>
    <t>avg.summer.jja.temp.mean</t>
  </si>
  <si>
    <t>avg.summer.jja.temp.minus1SD</t>
  </si>
  <si>
    <t>avg.winter.djf.temp.plus1SD</t>
  </si>
  <si>
    <t>avg.winter.djf.temp.mean</t>
  </si>
  <si>
    <t>avg.winter.djf.temp.minus1SD</t>
  </si>
  <si>
    <t>Threshold</t>
  </si>
  <si>
    <t>days</t>
  </si>
  <si>
    <t>mm</t>
  </si>
  <si>
    <t>corn heat units</t>
  </si>
  <si>
    <t>heating degree-days</t>
  </si>
  <si>
    <t>degree-days</t>
  </si>
  <si>
    <t>oC</t>
  </si>
  <si>
    <t>UNITS</t>
  </si>
  <si>
    <t>st day of the year</t>
  </si>
  <si>
    <t>%</t>
  </si>
  <si>
    <t>HMI UNITS</t>
  </si>
  <si>
    <t>Craigmyle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</si>
</sst>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9" fontId="0" fillId="0" borderId="0" xfId="63" applyFont="1"/>
    <xf numFmtId="0" fontId="5" fillId="0" borderId="0" xfId="0" applyFont="1"/>
  </cellXfs>
  <cellStyles count="7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Normal" xfId="0" builtinId="0"/>
    <cellStyle name="Percent" xfId="63" builtinId="5"/>
  </cellStyles>
  <dxfs count="0"/>
  <tableStyles count="0" defaultTableStyle="TableStyleMedium9" defaultPivotStyle="PivotStyleMedium4"/>
  <colors>
    <mruColors>
      <color rgb="FFE7F2FF"/>
    </mruColors>
  </colors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chartsheet" Target="chartsheets/sheet20.xml"/><Relationship Id="rId21" Type="http://schemas.openxmlformats.org/officeDocument/2006/relationships/chartsheet" Target="chartsheets/sheet21.xml"/><Relationship Id="rId22" Type="http://schemas.openxmlformats.org/officeDocument/2006/relationships/chartsheet" Target="chartsheets/sheet22.xml"/><Relationship Id="rId23" Type="http://schemas.openxmlformats.org/officeDocument/2006/relationships/chartsheet" Target="chartsheets/sheet23.xml"/><Relationship Id="rId24" Type="http://schemas.openxmlformats.org/officeDocument/2006/relationships/chartsheet" Target="chartsheets/sheet24.xml"/><Relationship Id="rId25" Type="http://schemas.openxmlformats.org/officeDocument/2006/relationships/chartsheet" Target="chartsheets/sheet25.xml"/><Relationship Id="rId26" Type="http://schemas.openxmlformats.org/officeDocument/2006/relationships/chartsheet" Target="chartsheets/sheet26.xml"/><Relationship Id="rId27" Type="http://schemas.openxmlformats.org/officeDocument/2006/relationships/chartsheet" Target="chartsheets/sheet27.xml"/><Relationship Id="rId28" Type="http://schemas.openxmlformats.org/officeDocument/2006/relationships/chartsheet" Target="chartsheets/sheet28.xml"/><Relationship Id="rId29" Type="http://schemas.openxmlformats.org/officeDocument/2006/relationships/chartsheet" Target="chartsheets/sheet29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30" Type="http://schemas.openxmlformats.org/officeDocument/2006/relationships/chartsheet" Target="chartsheets/sheet30.xml"/><Relationship Id="rId31" Type="http://schemas.openxmlformats.org/officeDocument/2006/relationships/chartsheet" Target="chartsheets/sheet31.xml"/><Relationship Id="rId32" Type="http://schemas.openxmlformats.org/officeDocument/2006/relationships/chartsheet" Target="chartsheets/sheet32.xml"/><Relationship Id="rId9" Type="http://schemas.openxmlformats.org/officeDocument/2006/relationships/chartsheet" Target="chartsheets/sheet9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Relationship Id="rId33" Type="http://schemas.openxmlformats.org/officeDocument/2006/relationships/chartsheet" Target="chartsheets/sheet33.xml"/><Relationship Id="rId34" Type="http://schemas.openxmlformats.org/officeDocument/2006/relationships/chartsheet" Target="chartsheets/sheet34.xml"/><Relationship Id="rId35" Type="http://schemas.openxmlformats.org/officeDocument/2006/relationships/chartsheet" Target="chartsheets/sheet35.xml"/><Relationship Id="rId36" Type="http://schemas.openxmlformats.org/officeDocument/2006/relationships/chartsheet" Target="chartsheets/sheet36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chartsheet" Target="chartsheets/sheet12.xml"/><Relationship Id="rId13" Type="http://schemas.openxmlformats.org/officeDocument/2006/relationships/chartsheet" Target="chartsheets/sheet13.xml"/><Relationship Id="rId14" Type="http://schemas.openxmlformats.org/officeDocument/2006/relationships/chartsheet" Target="chartsheets/sheet14.xml"/><Relationship Id="rId15" Type="http://schemas.openxmlformats.org/officeDocument/2006/relationships/chartsheet" Target="chartsheets/sheet15.xml"/><Relationship Id="rId16" Type="http://schemas.openxmlformats.org/officeDocument/2006/relationships/chartsheet" Target="chartsheets/sheet16.xml"/><Relationship Id="rId17" Type="http://schemas.openxmlformats.org/officeDocument/2006/relationships/chartsheet" Target="chartsheets/sheet17.xml"/><Relationship Id="rId18" Type="http://schemas.openxmlformats.org/officeDocument/2006/relationships/chartsheet" Target="chartsheets/sheet18.xml"/><Relationship Id="rId19" Type="http://schemas.openxmlformats.org/officeDocument/2006/relationships/chartsheet" Target="chartsheets/sheet19.xml"/><Relationship Id="rId37" Type="http://schemas.openxmlformats.org/officeDocument/2006/relationships/worksheet" Target="worksheets/sheet1.xml"/><Relationship Id="rId38" Type="http://schemas.openxmlformats.org/officeDocument/2006/relationships/worksheet" Target="worksheets/sheet2.xml"/><Relationship Id="rId39" Type="http://schemas.openxmlformats.org/officeDocument/2006/relationships/theme" Target="theme/theme1.xml"/><Relationship Id="rId40" Type="http://schemas.openxmlformats.org/officeDocument/2006/relationships/styles" Target="styles.xml"/><Relationship Id="rId41" Type="http://schemas.openxmlformats.org/officeDocument/2006/relationships/sharedStrings" Target="sharedStrings.xml"/><Relationship Id="rId4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'GMT2'!$C$10</c:f>
          <c:strCache>
            <c:ptCount val="1"/>
            <c:pt idx="0">
              <c:v>CRAIGMYLE AVERAGE WINTER (DEC-FEB) TEMPERATURE 
projected change per degree of global mean temperature change relative to 1980-2009 = -9.7oC</c:v>
            </c:pt>
          </c:strCache>
        </c:strRef>
      </c:tx>
      <c:layout>
        <c:manualLayout>
          <c:xMode val="edge"/>
          <c:yMode val="edge"/>
          <c:x val="0.155507359948082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'GMT2'!$D$3:$D$7</c:f>
                <c:numCache>
                  <c:formatCode>General</c:formatCode>
                  <c:ptCount val="5"/>
                  <c:pt idx="0">
                    <c:v>0.817360513</c:v>
                  </c:pt>
                  <c:pt idx="1">
                    <c:v>1.144953809</c:v>
                  </c:pt>
                  <c:pt idx="2">
                    <c:v>1.178002424</c:v>
                  </c:pt>
                  <c:pt idx="3">
                    <c:v>1.28434206</c:v>
                  </c:pt>
                  <c:pt idx="4">
                    <c:v>1.357436669</c:v>
                  </c:pt>
                </c:numCache>
              </c:numRef>
            </c:plus>
            <c:minus>
              <c:numRef>
                <c:f>'GMT2'!$B$3:$B$7</c:f>
                <c:numCache>
                  <c:formatCode>General</c:formatCode>
                  <c:ptCount val="5"/>
                  <c:pt idx="0">
                    <c:v>0.817360513</c:v>
                  </c:pt>
                  <c:pt idx="1">
                    <c:v>1.144953809</c:v>
                  </c:pt>
                  <c:pt idx="2">
                    <c:v>1.178002425</c:v>
                  </c:pt>
                  <c:pt idx="3">
                    <c:v>1.284342061</c:v>
                  </c:pt>
                  <c:pt idx="4">
                    <c:v>1.357436668999999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'GMT2'!$C$3:$C$7</c:f>
              <c:numCache>
                <c:formatCode>0.00</c:formatCode>
                <c:ptCount val="5"/>
                <c:pt idx="0">
                  <c:v>1.510862627</c:v>
                </c:pt>
                <c:pt idx="1">
                  <c:v>2.093887974</c:v>
                </c:pt>
                <c:pt idx="2">
                  <c:v>3.213221054</c:v>
                </c:pt>
                <c:pt idx="3">
                  <c:v>4.946561902</c:v>
                </c:pt>
                <c:pt idx="4">
                  <c:v>6.655464334999999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224648"/>
        <c:axId val="2106120152"/>
      </c:barChart>
      <c:catAx>
        <c:axId val="-2108224648"/>
        <c:scaling>
          <c:orientation val="minMax"/>
        </c:scaling>
        <c:delete val="0"/>
        <c:axPos val="b"/>
        <c:majorTickMark val="out"/>
        <c:minorTickMark val="none"/>
        <c:tickLblPos val="nextTo"/>
        <c:crossAx val="2106120152"/>
        <c:crosses val="autoZero"/>
        <c:auto val="1"/>
        <c:lblAlgn val="ctr"/>
        <c:lblOffset val="100"/>
        <c:noMultiLvlLbl val="0"/>
      </c:catAx>
      <c:valAx>
        <c:axId val="210612015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22464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'GMT2'!$AD$10</c:f>
          <c:strCache>
            <c:ptCount val="1"/>
            <c:pt idx="0">
              <c:v>CRAIGMYLE DAYS BELOW 5C
projected change per degree of global mean temperature change relative to 1980-2009 = 212 days</c:v>
            </c:pt>
          </c:strCache>
        </c:strRef>
      </c:tx>
      <c:layout>
        <c:manualLayout>
          <c:xMode val="edge"/>
          <c:yMode val="edge"/>
          <c:x val="0.170315052906021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'GMT2'!$AC$3:$AC$7</c:f>
                <c:numCache>
                  <c:formatCode>General</c:formatCode>
                  <c:ptCount val="5"/>
                  <c:pt idx="0">
                    <c:v>5.411475850000002</c:v>
                  </c:pt>
                  <c:pt idx="1">
                    <c:v>5.647674940000002</c:v>
                  </c:pt>
                  <c:pt idx="2">
                    <c:v>6.668472809999997</c:v>
                  </c:pt>
                  <c:pt idx="3">
                    <c:v>7.892764229999997</c:v>
                  </c:pt>
                  <c:pt idx="4">
                    <c:v>8.370616400000002</c:v>
                  </c:pt>
                </c:numCache>
              </c:numRef>
            </c:plus>
            <c:minus>
              <c:numRef>
                <c:f>'GMT2'!$AE$3:$AE$7</c:f>
                <c:numCache>
                  <c:formatCode>General</c:formatCode>
                  <c:ptCount val="5"/>
                  <c:pt idx="0">
                    <c:v>5.411475845999998</c:v>
                  </c:pt>
                  <c:pt idx="1">
                    <c:v>5.647674930000001</c:v>
                  </c:pt>
                  <c:pt idx="2">
                    <c:v>6.668472810000001</c:v>
                  </c:pt>
                  <c:pt idx="3">
                    <c:v>7.892764239999998</c:v>
                  </c:pt>
                  <c:pt idx="4">
                    <c:v>8.370616400000002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'GMT2'!$AD$3:$AD$7</c:f>
              <c:numCache>
                <c:formatCode>0.00</c:formatCode>
                <c:ptCount val="5"/>
                <c:pt idx="0">
                  <c:v>-14.30452381</c:v>
                </c:pt>
                <c:pt idx="1">
                  <c:v>-23.32833333</c:v>
                </c:pt>
                <c:pt idx="2">
                  <c:v>-32.58547619</c:v>
                </c:pt>
                <c:pt idx="3">
                  <c:v>-47.9324504</c:v>
                </c:pt>
                <c:pt idx="4">
                  <c:v>-62.87940752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435896"/>
        <c:axId val="-2108438664"/>
      </c:barChart>
      <c:catAx>
        <c:axId val="-2108435896"/>
        <c:scaling>
          <c:orientation val="minMax"/>
        </c:scaling>
        <c:delete val="0"/>
        <c:axPos val="b"/>
        <c:majorTickMark val="none"/>
        <c:minorTickMark val="none"/>
        <c:tickLblPos val="low"/>
        <c:crossAx val="-2108438664"/>
        <c:crosses val="autoZero"/>
        <c:auto val="1"/>
        <c:lblAlgn val="ctr"/>
        <c:lblOffset val="100"/>
        <c:noMultiLvlLbl val="0"/>
      </c:catAx>
      <c:valAx>
        <c:axId val="-2108438664"/>
        <c:scaling>
          <c:orientation val="minMax"/>
          <c:min val="-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435896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'GMT2'!$AG$10</c:f>
          <c:strCache>
            <c:ptCount val="1"/>
            <c:pt idx="0">
              <c:v>CRAIGMYLE DAYS BELOW -30C
projected change per degree of global mean temperature change relative to 1980-2009 = 5.8 days</c:v>
            </c:pt>
          </c:strCache>
        </c:strRef>
      </c:tx>
      <c:layout>
        <c:manualLayout>
          <c:xMode val="edge"/>
          <c:yMode val="edge"/>
          <c:x val="0.170315052906021"/>
          <c:y val="0.0239607639233539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'GMT2'!$AF$3:$AF$7</c:f>
                <c:numCache>
                  <c:formatCode>General</c:formatCode>
                  <c:ptCount val="5"/>
                  <c:pt idx="0">
                    <c:v>1.49760032</c:v>
                  </c:pt>
                  <c:pt idx="1">
                    <c:v>2.444189729000001</c:v>
                  </c:pt>
                  <c:pt idx="2">
                    <c:v>2.217953884000001</c:v>
                  </c:pt>
                  <c:pt idx="3">
                    <c:v>1.714232314000001</c:v>
                  </c:pt>
                  <c:pt idx="4">
                    <c:v>1.149155254</c:v>
                  </c:pt>
                </c:numCache>
              </c:numRef>
            </c:plus>
            <c:minus>
              <c:numRef>
                <c:f>'GMT2'!$AH$3:$AH$7</c:f>
                <c:numCache>
                  <c:formatCode>General</c:formatCode>
                  <c:ptCount val="5"/>
                  <c:pt idx="0">
                    <c:v>1.49760032</c:v>
                  </c:pt>
                  <c:pt idx="1">
                    <c:v>1.658333333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'GMT2'!$AG$3:$AG$7</c:f>
              <c:numCache>
                <c:formatCode>0.00</c:formatCode>
                <c:ptCount val="5"/>
                <c:pt idx="0">
                  <c:v>-3.155952381</c:v>
                </c:pt>
                <c:pt idx="1">
                  <c:v>-4.175</c:v>
                </c:pt>
                <c:pt idx="2">
                  <c:v>-5.833333333</c:v>
                </c:pt>
                <c:pt idx="3">
                  <c:v>-5.833333333</c:v>
                </c:pt>
                <c:pt idx="4">
                  <c:v>-5.833333333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487784"/>
        <c:axId val="-2108490712"/>
      </c:barChart>
      <c:catAx>
        <c:axId val="-2108487784"/>
        <c:scaling>
          <c:orientation val="minMax"/>
        </c:scaling>
        <c:delete val="0"/>
        <c:axPos val="b"/>
        <c:majorTickMark val="none"/>
        <c:minorTickMark val="none"/>
        <c:tickLblPos val="low"/>
        <c:crossAx val="-2108490712"/>
        <c:crosses val="autoZero"/>
        <c:auto val="1"/>
        <c:lblAlgn val="ctr"/>
        <c:lblOffset val="100"/>
        <c:noMultiLvlLbl val="0"/>
      </c:catAx>
      <c:valAx>
        <c:axId val="-2108490712"/>
        <c:scaling>
          <c:orientation val="minMax"/>
          <c:min val="-6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48778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'GMT2'!$AJ$10</c:f>
          <c:strCache>
            <c:ptCount val="1"/>
            <c:pt idx="0">
              <c:v>CRAIGMYLE DATE OF FIRST FREEZE IN FALL
projected change per degree of global mean temperature change relative to 1980-2009 = 256st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'GMT2'!$AI$3:$AI$7</c:f>
                <c:numCache>
                  <c:formatCode>General</c:formatCode>
                  <c:ptCount val="5"/>
                  <c:pt idx="0">
                    <c:v>7.060696103</c:v>
                  </c:pt>
                  <c:pt idx="1">
                    <c:v>6.668775766</c:v>
                  </c:pt>
                  <c:pt idx="2">
                    <c:v>6.364198310000001</c:v>
                  </c:pt>
                  <c:pt idx="3">
                    <c:v>7.081212700000001</c:v>
                  </c:pt>
                  <c:pt idx="4">
                    <c:v>4.50610262</c:v>
                  </c:pt>
                </c:numCache>
              </c:numRef>
            </c:plus>
            <c:minus>
              <c:numRef>
                <c:f>'GMT2'!$AK$3:$AK$7</c:f>
                <c:numCache>
                  <c:formatCode>General</c:formatCode>
                  <c:ptCount val="5"/>
                  <c:pt idx="0">
                    <c:v>7.060696108</c:v>
                  </c:pt>
                  <c:pt idx="1">
                    <c:v>6.668775760000001</c:v>
                  </c:pt>
                  <c:pt idx="2">
                    <c:v>6.364198309999999</c:v>
                  </c:pt>
                  <c:pt idx="3">
                    <c:v>7.081212689999997</c:v>
                  </c:pt>
                  <c:pt idx="4">
                    <c:v>4.506102619999997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'GMT2'!$AJ$3:$AJ$7</c:f>
              <c:numCache>
                <c:formatCode>0.00</c:formatCode>
                <c:ptCount val="5"/>
                <c:pt idx="0">
                  <c:v>7.837380952</c:v>
                </c:pt>
                <c:pt idx="1">
                  <c:v>12.04214286</c:v>
                </c:pt>
                <c:pt idx="2">
                  <c:v>17.32309524</c:v>
                </c:pt>
                <c:pt idx="3">
                  <c:v>23.89730159</c:v>
                </c:pt>
                <c:pt idx="4">
                  <c:v>29.35453697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537592"/>
        <c:axId val="-2108540552"/>
      </c:barChart>
      <c:catAx>
        <c:axId val="-210853759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540552"/>
        <c:crosses val="autoZero"/>
        <c:auto val="1"/>
        <c:lblAlgn val="ctr"/>
        <c:lblOffset val="100"/>
        <c:noMultiLvlLbl val="0"/>
      </c:catAx>
      <c:valAx>
        <c:axId val="-2108540552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 IN FIRST FALL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53759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'GMT2'!$AM$10</c:f>
          <c:strCache>
            <c:ptCount val="1"/>
            <c:pt idx="0">
              <c:v>CRAIGMYLE DATE OF LAST FREEZE IN SPRING
projected change per degree of global mean temperature change relative to 1980-2009 = 141st day of the year</c:v>
            </c:pt>
          </c:strCache>
        </c:strRef>
      </c:tx>
      <c:layout>
        <c:manualLayout>
          <c:xMode val="edge"/>
          <c:yMode val="edge"/>
          <c:x val="0.177718899384991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'GMT2'!$AL$3:$AL$7</c:f>
                <c:numCache>
                  <c:formatCode>General</c:formatCode>
                  <c:ptCount val="5"/>
                  <c:pt idx="0">
                    <c:v>4.007664657</c:v>
                  </c:pt>
                  <c:pt idx="1">
                    <c:v>4.086548588999999</c:v>
                  </c:pt>
                  <c:pt idx="2">
                    <c:v>3.846043779999999</c:v>
                  </c:pt>
                  <c:pt idx="3">
                    <c:v>6.254646359999999</c:v>
                  </c:pt>
                  <c:pt idx="4">
                    <c:v>11.08008037</c:v>
                  </c:pt>
                </c:numCache>
              </c:numRef>
            </c:plus>
            <c:minus>
              <c:numRef>
                <c:f>'GMT2'!$AN$3:$AN$7</c:f>
                <c:numCache>
                  <c:formatCode>General</c:formatCode>
                  <c:ptCount val="5"/>
                  <c:pt idx="0">
                    <c:v>4.007664656</c:v>
                  </c:pt>
                  <c:pt idx="1">
                    <c:v>4.086548592</c:v>
                  </c:pt>
                  <c:pt idx="2">
                    <c:v>3.846043767000001</c:v>
                  </c:pt>
                  <c:pt idx="3">
                    <c:v>6.254646360000001</c:v>
                  </c:pt>
                  <c:pt idx="4">
                    <c:v>11.08008037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'GMT2'!$AM$3:$AM$7</c:f>
              <c:numCache>
                <c:formatCode>0.00</c:formatCode>
                <c:ptCount val="5"/>
                <c:pt idx="0">
                  <c:v>-5.84547619</c:v>
                </c:pt>
                <c:pt idx="1">
                  <c:v>-9.376428571</c:v>
                </c:pt>
                <c:pt idx="2">
                  <c:v>-13.66928571</c:v>
                </c:pt>
                <c:pt idx="3">
                  <c:v>-21.33763889</c:v>
                </c:pt>
                <c:pt idx="4">
                  <c:v>-26.61833461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581800"/>
        <c:axId val="-2108584760"/>
      </c:barChart>
      <c:catAx>
        <c:axId val="-210858180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584760"/>
        <c:crosses val="autoZero"/>
        <c:auto val="1"/>
        <c:lblAlgn val="ctr"/>
        <c:lblOffset val="100"/>
        <c:noMultiLvlLbl val="0"/>
      </c:catAx>
      <c:valAx>
        <c:axId val="-2108584760"/>
        <c:scaling>
          <c:orientation val="minMax"/>
          <c:max val="0.0"/>
          <c:min val="-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LAST SPRING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58180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'GMT2'!$AP$10</c:f>
          <c:strCache>
            <c:ptCount val="1"/>
            <c:pt idx="0">
              <c:v>CRAIGMYLE LENGTH OF FROST-FREE SEASON
projected change per degree of global mean temperature change relative to 1980-2009 = 115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'GMT2'!$AO$3:$AO$7</c:f>
                <c:numCache>
                  <c:formatCode>General</c:formatCode>
                  <c:ptCount val="5"/>
                  <c:pt idx="0">
                    <c:v>8.708123925999999</c:v>
                  </c:pt>
                  <c:pt idx="1">
                    <c:v>7.73809345</c:v>
                  </c:pt>
                  <c:pt idx="2">
                    <c:v>8.314629120000003</c:v>
                  </c:pt>
                  <c:pt idx="3">
                    <c:v>10.81673246</c:v>
                  </c:pt>
                  <c:pt idx="4">
                    <c:v>13.07276390000001</c:v>
                  </c:pt>
                </c:numCache>
              </c:numRef>
            </c:plus>
            <c:minus>
              <c:numRef>
                <c:f>'GMT2'!$AQ$3:$AQ$7</c:f>
                <c:numCache>
                  <c:formatCode>General</c:formatCode>
                  <c:ptCount val="5"/>
                  <c:pt idx="0">
                    <c:v>8.708123929999999</c:v>
                  </c:pt>
                  <c:pt idx="1">
                    <c:v>7.73809345</c:v>
                  </c:pt>
                  <c:pt idx="2">
                    <c:v>8.314629119999995</c:v>
                  </c:pt>
                  <c:pt idx="3">
                    <c:v>10.81673245</c:v>
                  </c:pt>
                  <c:pt idx="4">
                    <c:v>13.07276391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'GMT2'!$AP$3:$AP$7</c:f>
              <c:numCache>
                <c:formatCode>0.00</c:formatCode>
                <c:ptCount val="5"/>
                <c:pt idx="0">
                  <c:v>13.68285714</c:v>
                </c:pt>
                <c:pt idx="1">
                  <c:v>21.41857143</c:v>
                </c:pt>
                <c:pt idx="2">
                  <c:v>30.99238095</c:v>
                </c:pt>
                <c:pt idx="3">
                  <c:v>45.23494048</c:v>
                </c:pt>
                <c:pt idx="4">
                  <c:v>55.97287157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625912"/>
        <c:axId val="-2108628872"/>
      </c:barChart>
      <c:catAx>
        <c:axId val="-21086259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628872"/>
        <c:crosses val="autoZero"/>
        <c:auto val="1"/>
        <c:lblAlgn val="ctr"/>
        <c:lblOffset val="100"/>
        <c:noMultiLvlLbl val="0"/>
      </c:catAx>
      <c:valAx>
        <c:axId val="-2108628872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62591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'GMT2'!$AS$10</c:f>
          <c:strCache>
            <c:ptCount val="1"/>
            <c:pt idx="0">
              <c:v>CRAIGMYLE START OF GROWING SEASON
projected change per degree of global mean temperature change relative to 1980-2009 = 108st day of the year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'GMT2'!$AR$3:$AR$7</c:f>
                <c:numCache>
                  <c:formatCode>General</c:formatCode>
                  <c:ptCount val="5"/>
                  <c:pt idx="0">
                    <c:v>6.346897087999999</c:v>
                  </c:pt>
                  <c:pt idx="1">
                    <c:v>7.042326952</c:v>
                  </c:pt>
                  <c:pt idx="2">
                    <c:v>7.535784209999999</c:v>
                  </c:pt>
                  <c:pt idx="3">
                    <c:v>8.038221380000003</c:v>
                  </c:pt>
                  <c:pt idx="4">
                    <c:v>9.36819638</c:v>
                  </c:pt>
                </c:numCache>
              </c:numRef>
            </c:plus>
            <c:minus>
              <c:numRef>
                <c:f>'GMT2'!$AT$3:$AT$7</c:f>
                <c:numCache>
                  <c:formatCode>General</c:formatCode>
                  <c:ptCount val="5"/>
                  <c:pt idx="0">
                    <c:v>6.346897092</c:v>
                  </c:pt>
                  <c:pt idx="1">
                    <c:v>7.042326956</c:v>
                  </c:pt>
                  <c:pt idx="2">
                    <c:v>7.535784209000001</c:v>
                  </c:pt>
                  <c:pt idx="3">
                    <c:v>8.03822138</c:v>
                  </c:pt>
                  <c:pt idx="4">
                    <c:v>9.368196379999996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'GMT2'!$AS$3:$AS$7</c:f>
              <c:numCache>
                <c:formatCode>0.00</c:formatCode>
                <c:ptCount val="5"/>
                <c:pt idx="0">
                  <c:v>-7.977380952</c:v>
                </c:pt>
                <c:pt idx="1">
                  <c:v>-9.913095238</c:v>
                </c:pt>
                <c:pt idx="2">
                  <c:v>-14.91309524</c:v>
                </c:pt>
                <c:pt idx="3">
                  <c:v>-25.05391865</c:v>
                </c:pt>
                <c:pt idx="4">
                  <c:v>-33.84687208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669944"/>
        <c:axId val="-2108672904"/>
      </c:barChart>
      <c:catAx>
        <c:axId val="-210866994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672904"/>
        <c:crosses val="autoZero"/>
        <c:auto val="1"/>
        <c:lblAlgn val="ctr"/>
        <c:lblOffset val="100"/>
        <c:noMultiLvlLbl val="0"/>
      </c:catAx>
      <c:valAx>
        <c:axId val="-2108672904"/>
        <c:scaling>
          <c:orientation val="minMax"/>
          <c:max val="0.0"/>
          <c:min val="-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START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66994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'GMT2'!$AV$10</c:f>
          <c:strCache>
            <c:ptCount val="1"/>
            <c:pt idx="0">
              <c:v>CRAIGMYLE END OF GROWING SEASON 
projected change per degree of global mean temperature change relative to 1980-2009 = 263st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'GMT2'!$AU$3:$AU$7</c:f>
                <c:numCache>
                  <c:formatCode>General</c:formatCode>
                  <c:ptCount val="5"/>
                  <c:pt idx="0">
                    <c:v>3.339871283</c:v>
                  </c:pt>
                  <c:pt idx="1">
                    <c:v>6.105613018</c:v>
                  </c:pt>
                  <c:pt idx="2">
                    <c:v>5.220227991</c:v>
                  </c:pt>
                  <c:pt idx="3">
                    <c:v>5.295147960000001</c:v>
                  </c:pt>
                  <c:pt idx="4">
                    <c:v>5.561149310000001</c:v>
                  </c:pt>
                </c:numCache>
              </c:numRef>
            </c:plus>
            <c:minus>
              <c:numRef>
                <c:f>'GMT2'!$AW$3:$AW$7</c:f>
                <c:numCache>
                  <c:formatCode>General</c:formatCode>
                  <c:ptCount val="5"/>
                  <c:pt idx="0">
                    <c:v>3.339871282</c:v>
                  </c:pt>
                  <c:pt idx="1">
                    <c:v>6.105613022</c:v>
                  </c:pt>
                  <c:pt idx="2">
                    <c:v>5.22022799</c:v>
                  </c:pt>
                  <c:pt idx="3">
                    <c:v>5.295147959999998</c:v>
                  </c:pt>
                  <c:pt idx="4">
                    <c:v>5.561149319999998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'GMT2'!$AV$3:$AV$7</c:f>
              <c:numCache>
                <c:formatCode>0.00</c:formatCode>
                <c:ptCount val="5"/>
                <c:pt idx="0">
                  <c:v>4.563809524</c:v>
                </c:pt>
                <c:pt idx="1">
                  <c:v>8.137619048</c:v>
                </c:pt>
                <c:pt idx="2">
                  <c:v>14.03047619</c:v>
                </c:pt>
                <c:pt idx="3">
                  <c:v>19.36842262</c:v>
                </c:pt>
                <c:pt idx="4">
                  <c:v>24.44580256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5057448"/>
        <c:axId val="-2105054504"/>
      </c:barChart>
      <c:catAx>
        <c:axId val="-210505744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5054504"/>
        <c:crosses val="autoZero"/>
        <c:auto val="1"/>
        <c:lblAlgn val="ctr"/>
        <c:lblOffset val="100"/>
        <c:noMultiLvlLbl val="0"/>
      </c:catAx>
      <c:valAx>
        <c:axId val="-2105054504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</a:t>
                </a:r>
                <a:r>
                  <a:rPr lang="en-US" sz="1800" b="0" baseline="0"/>
                  <a:t> IN END OF SEASON (DAYS)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740536222706769"/>
              <c:y val="0.25384218584540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5057448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'GMT2'!$AY$10</c:f>
          <c:strCache>
            <c:ptCount val="1"/>
            <c:pt idx="0">
              <c:v>CRAIGMYLE LENGTH OF GROWING SEASON 
projected change per degree of global mean temperature change relative to 1980-2009 = 156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'GMT2'!$AX$3:$AX$7</c:f>
                <c:numCache>
                  <c:formatCode>General</c:formatCode>
                  <c:ptCount val="5"/>
                  <c:pt idx="0">
                    <c:v>8.246840548999998</c:v>
                  </c:pt>
                  <c:pt idx="1">
                    <c:v>9.223580735999998</c:v>
                  </c:pt>
                  <c:pt idx="2">
                    <c:v>8.23710097</c:v>
                  </c:pt>
                  <c:pt idx="3">
                    <c:v>8.635629869999995</c:v>
                  </c:pt>
                  <c:pt idx="4">
                    <c:v>9.007669450000001</c:v>
                  </c:pt>
                </c:numCache>
              </c:numRef>
            </c:plus>
            <c:minus>
              <c:numRef>
                <c:f>'GMT2'!$AZ$3:$AZ$7</c:f>
                <c:numCache>
                  <c:formatCode>General</c:formatCode>
                  <c:ptCount val="5"/>
                  <c:pt idx="0">
                    <c:v>8.24684054</c:v>
                  </c:pt>
                  <c:pt idx="1">
                    <c:v>9.223580730000001</c:v>
                  </c:pt>
                  <c:pt idx="2">
                    <c:v>8.23710097</c:v>
                  </c:pt>
                  <c:pt idx="3">
                    <c:v>8.635629870000002</c:v>
                  </c:pt>
                  <c:pt idx="4">
                    <c:v>9.007669439999993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'GMT2'!$AY$3:$AY$7</c:f>
              <c:numCache>
                <c:formatCode>0.00</c:formatCode>
                <c:ptCount val="5"/>
                <c:pt idx="0">
                  <c:v>12.54119048</c:v>
                </c:pt>
                <c:pt idx="1">
                  <c:v>18.05071429</c:v>
                </c:pt>
                <c:pt idx="2">
                  <c:v>28.94357143</c:v>
                </c:pt>
                <c:pt idx="3">
                  <c:v>44.42234127</c:v>
                </c:pt>
                <c:pt idx="4">
                  <c:v>58.29267465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5014360"/>
        <c:axId val="-2105011416"/>
      </c:barChart>
      <c:catAx>
        <c:axId val="-21050143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5011416"/>
        <c:crosses val="autoZero"/>
        <c:auto val="1"/>
        <c:lblAlgn val="ctr"/>
        <c:lblOffset val="100"/>
        <c:noMultiLvlLbl val="0"/>
      </c:catAx>
      <c:valAx>
        <c:axId val="-2105011416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5014360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'GMT2'!$BB$10</c:f>
          <c:strCache>
            <c:ptCount val="1"/>
            <c:pt idx="0">
              <c:v>CRAIGMYLE DEGREE-DAYS ABOVE 0C
projected change per degree of global mean temperature change relative to 1980-2009 = 2071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'GMT2'!$BA$3:$BA$7</c:f>
                <c:numCache>
                  <c:formatCode>General</c:formatCode>
                  <c:ptCount val="5"/>
                  <c:pt idx="0">
                    <c:v>98.0595994</c:v>
                  </c:pt>
                  <c:pt idx="1">
                    <c:v>137.0979981</c:v>
                  </c:pt>
                  <c:pt idx="2">
                    <c:v>155.4570629</c:v>
                  </c:pt>
                  <c:pt idx="3">
                    <c:v>217.5637339</c:v>
                  </c:pt>
                  <c:pt idx="4">
                    <c:v>217.8157689999998</c:v>
                  </c:pt>
                </c:numCache>
              </c:numRef>
            </c:plus>
            <c:minus>
              <c:numRef>
                <c:f>'GMT2'!$BC$3:$BC$7</c:f>
                <c:numCache>
                  <c:formatCode>General</c:formatCode>
                  <c:ptCount val="5"/>
                  <c:pt idx="0">
                    <c:v>98.05959940000002</c:v>
                  </c:pt>
                  <c:pt idx="1">
                    <c:v>137.097998</c:v>
                  </c:pt>
                  <c:pt idx="2">
                    <c:v>155.4570628</c:v>
                  </c:pt>
                  <c:pt idx="3">
                    <c:v>217.563733</c:v>
                  </c:pt>
                  <c:pt idx="4">
                    <c:v>217.815769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'GMT2'!$BB$3:$BB$7</c:f>
              <c:numCache>
                <c:formatCode>0.00</c:formatCode>
                <c:ptCount val="5"/>
                <c:pt idx="0">
                  <c:v>265.6883777</c:v>
                </c:pt>
                <c:pt idx="1">
                  <c:v>445.0293783</c:v>
                </c:pt>
                <c:pt idx="2">
                  <c:v>667.9771694</c:v>
                </c:pt>
                <c:pt idx="3">
                  <c:v>1054.145951</c:v>
                </c:pt>
                <c:pt idx="4">
                  <c:v>1489.821325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969736"/>
        <c:axId val="-2104966792"/>
      </c:barChart>
      <c:catAx>
        <c:axId val="-21049697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966792"/>
        <c:crosses val="autoZero"/>
        <c:auto val="1"/>
        <c:lblAlgn val="ctr"/>
        <c:lblOffset val="100"/>
        <c:noMultiLvlLbl val="0"/>
      </c:catAx>
      <c:valAx>
        <c:axId val="-2104966792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96973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'GMT2'!$BE$10</c:f>
          <c:strCache>
            <c:ptCount val="1"/>
            <c:pt idx="0">
              <c:v>CRAIGMYLE DEGREE-DAYS ABOVE 5C
projected change per degree of global mean temperature change relative to 1980-2009 = 1226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'GMT2'!$BD$3:$BD$7</c:f>
                <c:numCache>
                  <c:formatCode>General</c:formatCode>
                  <c:ptCount val="5"/>
                  <c:pt idx="0">
                    <c:v>79.89599420000001</c:v>
                  </c:pt>
                  <c:pt idx="1">
                    <c:v>114.8203602</c:v>
                  </c:pt>
                  <c:pt idx="2">
                    <c:v>130.978748</c:v>
                  </c:pt>
                  <c:pt idx="3">
                    <c:v>187.3520314</c:v>
                  </c:pt>
                  <c:pt idx="4">
                    <c:v>189.3332209999999</c:v>
                  </c:pt>
                </c:numCache>
              </c:numRef>
            </c:plus>
            <c:minus>
              <c:numRef>
                <c:f>'GMT2'!$BF$3:$BF$7</c:f>
                <c:numCache>
                  <c:formatCode>General</c:formatCode>
                  <c:ptCount val="5"/>
                  <c:pt idx="0">
                    <c:v>79.89599409999997</c:v>
                  </c:pt>
                  <c:pt idx="1">
                    <c:v>114.8203603</c:v>
                  </c:pt>
                  <c:pt idx="2">
                    <c:v>130.9787481000001</c:v>
                  </c:pt>
                  <c:pt idx="3">
                    <c:v>187.3520315000001</c:v>
                  </c:pt>
                  <c:pt idx="4">
                    <c:v>189.3332220000002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'GMT2'!$BE$3:$BE$7</c:f>
              <c:numCache>
                <c:formatCode>0.00</c:formatCode>
                <c:ptCount val="5"/>
                <c:pt idx="0">
                  <c:v>207.9416619</c:v>
                </c:pt>
                <c:pt idx="1">
                  <c:v>360.1733876</c:v>
                </c:pt>
                <c:pt idx="2">
                  <c:v>543.9201568</c:v>
                </c:pt>
                <c:pt idx="3">
                  <c:v>864.6078825</c:v>
                </c:pt>
                <c:pt idx="4">
                  <c:v>1239.330779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924296"/>
        <c:axId val="-2104921352"/>
      </c:barChart>
      <c:catAx>
        <c:axId val="-210492429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921352"/>
        <c:crosses val="autoZero"/>
        <c:auto val="1"/>
        <c:lblAlgn val="ctr"/>
        <c:lblOffset val="100"/>
        <c:noMultiLvlLbl val="0"/>
      </c:catAx>
      <c:valAx>
        <c:axId val="-2104921352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92429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'GMT2'!$F$10</c:f>
          <c:strCache>
            <c:ptCount val="1"/>
            <c:pt idx="0">
              <c:v>CRAIGMYLE AVERAGE SUMMER (JUN-AUG) TEMPERATURE 
projected change per degree of global mean temperature change relative to 1980-2009 = 15.9oC</c:v>
            </c:pt>
          </c:strCache>
        </c:strRef>
      </c:tx>
      <c:layout>
        <c:manualLayout>
          <c:xMode val="edge"/>
          <c:yMode val="edge"/>
          <c:x val="0.179199668680785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'GMT2'!$E$3:$E$7</c:f>
                <c:numCache>
                  <c:formatCode>General</c:formatCode>
                  <c:ptCount val="5"/>
                  <c:pt idx="0">
                    <c:v>0.517021724</c:v>
                  </c:pt>
                  <c:pt idx="1">
                    <c:v>0.675504022</c:v>
                  </c:pt>
                  <c:pt idx="2">
                    <c:v>0.678056604</c:v>
                  </c:pt>
                  <c:pt idx="3">
                    <c:v>1.093224195</c:v>
                  </c:pt>
                  <c:pt idx="4">
                    <c:v>1.293229901999999</c:v>
                  </c:pt>
                </c:numCache>
              </c:numRef>
            </c:plus>
            <c:minus>
              <c:numRef>
                <c:f>'GMT2'!$G$3:$G$7</c:f>
                <c:numCache>
                  <c:formatCode>General</c:formatCode>
                  <c:ptCount val="5"/>
                  <c:pt idx="0">
                    <c:v>0.517021723</c:v>
                  </c:pt>
                  <c:pt idx="1">
                    <c:v>0.675504023</c:v>
                  </c:pt>
                  <c:pt idx="2">
                    <c:v>0.678056603</c:v>
                  </c:pt>
                  <c:pt idx="3">
                    <c:v>1.093224194999999</c:v>
                  </c:pt>
                  <c:pt idx="4">
                    <c:v>1.293229902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'GMT2'!$F$3:$F$7</c:f>
              <c:numCache>
                <c:formatCode>0.00</c:formatCode>
                <c:ptCount val="5"/>
                <c:pt idx="0">
                  <c:v>1.16038039</c:v>
                </c:pt>
                <c:pt idx="1">
                  <c:v>2.018910266</c:v>
                </c:pt>
                <c:pt idx="2">
                  <c:v>3.036460801</c:v>
                </c:pt>
                <c:pt idx="3">
                  <c:v>4.711422251</c:v>
                </c:pt>
                <c:pt idx="4">
                  <c:v>6.740726312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938904"/>
        <c:axId val="-2107934184"/>
      </c:barChart>
      <c:catAx>
        <c:axId val="-210793890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934184"/>
        <c:crosses val="autoZero"/>
        <c:auto val="1"/>
        <c:lblAlgn val="ctr"/>
        <c:lblOffset val="100"/>
        <c:noMultiLvlLbl val="0"/>
      </c:catAx>
      <c:valAx>
        <c:axId val="-210793418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93890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'GMT2'!$BH$10</c:f>
          <c:strCache>
            <c:ptCount val="1"/>
            <c:pt idx="0">
              <c:v>CRAIGMYLE DEGREE-DAYS ABOVE 6C
projected change per degree of global mean temperature change relative to 1980-2009 = 1080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'GMT2'!$BG$3:$BG$7</c:f>
                <c:numCache>
                  <c:formatCode>General</c:formatCode>
                  <c:ptCount val="5"/>
                  <c:pt idx="0">
                    <c:v>75.99339389999998</c:v>
                  </c:pt>
                  <c:pt idx="1">
                    <c:v>109.7090635</c:v>
                  </c:pt>
                  <c:pt idx="2">
                    <c:v>125.7097695</c:v>
                  </c:pt>
                  <c:pt idx="3">
                    <c:v>181.0106474</c:v>
                  </c:pt>
                  <c:pt idx="4">
                    <c:v>183.825495</c:v>
                  </c:pt>
                </c:numCache>
              </c:numRef>
            </c:plus>
            <c:minus>
              <c:numRef>
                <c:f>'GMT2'!$BI$3:$BI$7</c:f>
                <c:numCache>
                  <c:formatCode>General</c:formatCode>
                  <c:ptCount val="5"/>
                  <c:pt idx="0">
                    <c:v>75.99339390000002</c:v>
                  </c:pt>
                  <c:pt idx="1">
                    <c:v>109.7090635</c:v>
                  </c:pt>
                  <c:pt idx="2">
                    <c:v>125.7097694</c:v>
                  </c:pt>
                  <c:pt idx="3">
                    <c:v>181.0106474</c:v>
                  </c:pt>
                  <c:pt idx="4">
                    <c:v>183.825495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'GMT2'!$BH$3:$BH$7</c:f>
              <c:numCache>
                <c:formatCode>0.00</c:formatCode>
                <c:ptCount val="5"/>
                <c:pt idx="0">
                  <c:v>196.9522769</c:v>
                </c:pt>
                <c:pt idx="1">
                  <c:v>342.9865199</c:v>
                </c:pt>
                <c:pt idx="2">
                  <c:v>518.8773606</c:v>
                </c:pt>
                <c:pt idx="3">
                  <c:v>826.3799906</c:v>
                </c:pt>
                <c:pt idx="4">
                  <c:v>1189.017331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879672"/>
        <c:axId val="-2104876728"/>
      </c:barChart>
      <c:catAx>
        <c:axId val="-21048796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876728"/>
        <c:crosses val="autoZero"/>
        <c:auto val="1"/>
        <c:lblAlgn val="ctr"/>
        <c:lblOffset val="100"/>
        <c:noMultiLvlLbl val="0"/>
      </c:catAx>
      <c:valAx>
        <c:axId val="-2104876728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8796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'GMT2'!$BK$10</c:f>
          <c:strCache>
            <c:ptCount val="1"/>
            <c:pt idx="0">
              <c:v>CRAIGMYLE DEGREE-DAYS ABOVE 7C
projected change per degree of global mean temperature change relative to 1980-2009 = 943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'GMT2'!$BJ$3:$BJ$7</c:f>
                <c:numCache>
                  <c:formatCode>General</c:formatCode>
                  <c:ptCount val="5"/>
                  <c:pt idx="0">
                    <c:v>72.2992227</c:v>
                  </c:pt>
                  <c:pt idx="1">
                    <c:v>104.7381651</c:v>
                  </c:pt>
                  <c:pt idx="2">
                    <c:v>120.5040145999999</c:v>
                  </c:pt>
                  <c:pt idx="3">
                    <c:v>174.6597945</c:v>
                  </c:pt>
                  <c:pt idx="4">
                    <c:v>178.5537904</c:v>
                  </c:pt>
                </c:numCache>
              </c:numRef>
            </c:plus>
            <c:minus>
              <c:numRef>
                <c:f>'GMT2'!$BL$3:$BL$7</c:f>
                <c:numCache>
                  <c:formatCode>General</c:formatCode>
                  <c:ptCount val="5"/>
                  <c:pt idx="0">
                    <c:v>72.29922269999997</c:v>
                  </c:pt>
                  <c:pt idx="1">
                    <c:v>104.7381652</c:v>
                  </c:pt>
                  <c:pt idx="2">
                    <c:v>120.5040145</c:v>
                  </c:pt>
                  <c:pt idx="3">
                    <c:v>174.6597946000001</c:v>
                  </c:pt>
                  <c:pt idx="4">
                    <c:v>178.5537899999999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'GMT2'!$BK$3:$BK$7</c:f>
              <c:numCache>
                <c:formatCode>0.00</c:formatCode>
                <c:ptCount val="5"/>
                <c:pt idx="0">
                  <c:v>185.9802879</c:v>
                </c:pt>
                <c:pt idx="1">
                  <c:v>325.8244626</c:v>
                </c:pt>
                <c:pt idx="2">
                  <c:v>493.7315897</c:v>
                </c:pt>
                <c:pt idx="3">
                  <c:v>788.20007</c:v>
                </c:pt>
                <c:pt idx="4">
                  <c:v>1139.207001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835128"/>
        <c:axId val="-2104832184"/>
      </c:barChart>
      <c:catAx>
        <c:axId val="-210483512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832184"/>
        <c:crosses val="autoZero"/>
        <c:auto val="1"/>
        <c:lblAlgn val="ctr"/>
        <c:lblOffset val="100"/>
        <c:noMultiLvlLbl val="0"/>
      </c:catAx>
      <c:valAx>
        <c:axId val="-210483218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83512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'GMT2'!$BN$10</c:f>
          <c:strCache>
            <c:ptCount val="1"/>
            <c:pt idx="0">
              <c:v>CRAIGMYLE DEGREE-DAYS ABOVE 10C
projected change per degree of global mean temperature change relative to 1980-2009 = 582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'GMT2'!$BM$3:$BM$7</c:f>
                <c:numCache>
                  <c:formatCode>General</c:formatCode>
                  <c:ptCount val="5"/>
                  <c:pt idx="0">
                    <c:v>61.75375141</c:v>
                  </c:pt>
                  <c:pt idx="1">
                    <c:v>90.71258329999997</c:v>
                  </c:pt>
                  <c:pt idx="2">
                    <c:v>104.0317109</c:v>
                  </c:pt>
                  <c:pt idx="3">
                    <c:v>155.1879874</c:v>
                  </c:pt>
                  <c:pt idx="4">
                    <c:v>163.5296231999999</c:v>
                  </c:pt>
                </c:numCache>
              </c:numRef>
            </c:plus>
            <c:minus>
              <c:numRef>
                <c:f>'GMT2'!$BO$3:$BO$7</c:f>
                <c:numCache>
                  <c:formatCode>General</c:formatCode>
                  <c:ptCount val="5"/>
                  <c:pt idx="0">
                    <c:v>61.75375150000002</c:v>
                  </c:pt>
                  <c:pt idx="1">
                    <c:v>90.7125833</c:v>
                  </c:pt>
                  <c:pt idx="2">
                    <c:v>104.031711</c:v>
                  </c:pt>
                  <c:pt idx="3">
                    <c:v>155.1879874</c:v>
                  </c:pt>
                  <c:pt idx="4">
                    <c:v>163.529623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'GMT2'!$BN$3:$BN$7</c:f>
              <c:numCache>
                <c:formatCode>0.00</c:formatCode>
                <c:ptCount val="5"/>
                <c:pt idx="0">
                  <c:v>152.3849095</c:v>
                </c:pt>
                <c:pt idx="1">
                  <c:v>271.9580749</c:v>
                </c:pt>
                <c:pt idx="2">
                  <c:v>415.6559797</c:v>
                </c:pt>
                <c:pt idx="3">
                  <c:v>671.5247756</c:v>
                </c:pt>
                <c:pt idx="4">
                  <c:v>987.4922299999999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90568"/>
        <c:axId val="-2104787624"/>
      </c:barChart>
      <c:catAx>
        <c:axId val="-210479056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787624"/>
        <c:crosses val="autoZero"/>
        <c:auto val="1"/>
        <c:lblAlgn val="ctr"/>
        <c:lblOffset val="100"/>
        <c:noMultiLvlLbl val="0"/>
      </c:catAx>
      <c:valAx>
        <c:axId val="-210478762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9056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'GMT2'!$BQ$10</c:f>
          <c:strCache>
            <c:ptCount val="1"/>
            <c:pt idx="0">
              <c:v>CRAIGMYLE DEGREE-DAYS ABOVE 15C
projected change per degree of global mean temperature change relative to 1980-2009 = 171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'GMT2'!$BP$3:$BP$7</c:f>
                <c:numCache>
                  <c:formatCode>General</c:formatCode>
                  <c:ptCount val="5"/>
                  <c:pt idx="0">
                    <c:v>39.64808038</c:v>
                  </c:pt>
                  <c:pt idx="1">
                    <c:v>64.43210603</c:v>
                  </c:pt>
                  <c:pt idx="2">
                    <c:v>72.61568109999999</c:v>
                  </c:pt>
                  <c:pt idx="3">
                    <c:v>120.4189778000001</c:v>
                  </c:pt>
                  <c:pt idx="4">
                    <c:v>139.7156264</c:v>
                  </c:pt>
                </c:numCache>
              </c:numRef>
            </c:plus>
            <c:minus>
              <c:numRef>
                <c:f>'GMT2'!$BR$3:$BR$7</c:f>
                <c:numCache>
                  <c:formatCode>General</c:formatCode>
                  <c:ptCount val="5"/>
                  <c:pt idx="0">
                    <c:v>39.64808037</c:v>
                  </c:pt>
                  <c:pt idx="1">
                    <c:v>64.4321061</c:v>
                  </c:pt>
                  <c:pt idx="2">
                    <c:v>72.61568110000002</c:v>
                  </c:pt>
                  <c:pt idx="3">
                    <c:v>120.4189777999999</c:v>
                  </c:pt>
                  <c:pt idx="4">
                    <c:v>139.7156263000001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'GMT2'!$BQ$3:$BQ$7</c:f>
              <c:numCache>
                <c:formatCode>0.00</c:formatCode>
                <c:ptCount val="5"/>
                <c:pt idx="0">
                  <c:v>86.83517983</c:v>
                </c:pt>
                <c:pt idx="1">
                  <c:v>163.9462825</c:v>
                </c:pt>
                <c:pt idx="2">
                  <c:v>262.4923806</c:v>
                </c:pt>
                <c:pt idx="3">
                  <c:v>446.3119462</c:v>
                </c:pt>
                <c:pt idx="4">
                  <c:v>692.6325466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46008"/>
        <c:axId val="-2104743064"/>
      </c:barChart>
      <c:catAx>
        <c:axId val="-210474600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743064"/>
        <c:crosses val="autoZero"/>
        <c:auto val="1"/>
        <c:lblAlgn val="ctr"/>
        <c:lblOffset val="100"/>
        <c:noMultiLvlLbl val="0"/>
      </c:catAx>
      <c:valAx>
        <c:axId val="-210474306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4600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'GMT2'!$BT$10</c:f>
          <c:strCache>
            <c:ptCount val="1"/>
            <c:pt idx="0">
              <c:v>CRAIGMYLE HEATING DEGREE-DAYS BELOW 18C
projected change per degree of global mean temperature change relative to 1980-2009 = 4222 heating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'GMT2'!$BS$3:$BS$7</c:f>
                <c:numCache>
                  <c:formatCode>General</c:formatCode>
                  <c:ptCount val="5"/>
                  <c:pt idx="0">
                    <c:v>151.9367303</c:v>
                  </c:pt>
                  <c:pt idx="1">
                    <c:v>211.8581119</c:v>
                  </c:pt>
                  <c:pt idx="2">
                    <c:v>218.3428927</c:v>
                  </c:pt>
                  <c:pt idx="3">
                    <c:v>236.3668169999999</c:v>
                  </c:pt>
                  <c:pt idx="4">
                    <c:v>228.044549</c:v>
                  </c:pt>
                </c:numCache>
              </c:numRef>
            </c:plus>
            <c:minus>
              <c:numRef>
                <c:f>'GMT2'!$BU$3:$BU$7</c:f>
                <c:numCache>
                  <c:formatCode>General</c:formatCode>
                  <c:ptCount val="5"/>
                  <c:pt idx="0">
                    <c:v>151.9367303</c:v>
                  </c:pt>
                  <c:pt idx="1">
                    <c:v>211.8581119</c:v>
                  </c:pt>
                  <c:pt idx="2">
                    <c:v>218.3428926</c:v>
                  </c:pt>
                  <c:pt idx="3">
                    <c:v>236.366816</c:v>
                  </c:pt>
                  <c:pt idx="4">
                    <c:v>228.0445480000001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'GMT2'!$BT$3:$BT$7</c:f>
              <c:numCache>
                <c:formatCode>0.00</c:formatCode>
                <c:ptCount val="5"/>
                <c:pt idx="0">
                  <c:v>-416.099683</c:v>
                </c:pt>
                <c:pt idx="1">
                  <c:v>-624.1607478</c:v>
                </c:pt>
                <c:pt idx="2">
                  <c:v>-904.3383113</c:v>
                </c:pt>
                <c:pt idx="3">
                  <c:v>-1336.374121</c:v>
                </c:pt>
                <c:pt idx="4">
                  <c:v>-1727.955788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00744"/>
        <c:axId val="-2104697800"/>
      </c:barChart>
      <c:catAx>
        <c:axId val="-210470074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697800"/>
        <c:crosses val="autoZero"/>
        <c:auto val="1"/>
        <c:lblAlgn val="ctr"/>
        <c:lblOffset val="100"/>
        <c:noMultiLvlLbl val="0"/>
      </c:catAx>
      <c:valAx>
        <c:axId val="-2104697800"/>
        <c:scaling>
          <c:orientation val="minMax"/>
          <c:max val="0.0"/>
          <c:min val="-2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HEATING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690825263581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00744"/>
        <c:crosses val="autoZero"/>
        <c:crossBetween val="between"/>
        <c:majorUnit val="500.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'GMT2'!$BW$10</c:f>
          <c:strCache>
            <c:ptCount val="1"/>
            <c:pt idx="0">
              <c:v>CRAIGMYLE CORN HEAT UNITS
projected change per degree of global mean temperature change relative to 1980-2009 = 2034 corn heat units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'GMT2'!$BV$3:$BV$7</c:f>
                <c:numCache>
                  <c:formatCode>General</c:formatCode>
                  <c:ptCount val="5"/>
                  <c:pt idx="0">
                    <c:v>118.2323264</c:v>
                  </c:pt>
                  <c:pt idx="1">
                    <c:v>141.0739361</c:v>
                  </c:pt>
                  <c:pt idx="2">
                    <c:v>158.5032944999999</c:v>
                  </c:pt>
                  <c:pt idx="3">
                    <c:v>221.8645373000001</c:v>
                  </c:pt>
                  <c:pt idx="4">
                    <c:v>147.301768</c:v>
                  </c:pt>
                </c:numCache>
              </c:numRef>
            </c:plus>
            <c:minus>
              <c:numRef>
                <c:f>'GMT2'!$BX$3:$BX$7</c:f>
                <c:numCache>
                  <c:formatCode>General</c:formatCode>
                  <c:ptCount val="5"/>
                  <c:pt idx="0">
                    <c:v>118.2323265</c:v>
                  </c:pt>
                  <c:pt idx="1">
                    <c:v>141.0739362</c:v>
                  </c:pt>
                  <c:pt idx="2">
                    <c:v>158.5032945</c:v>
                  </c:pt>
                  <c:pt idx="3">
                    <c:v>221.864538</c:v>
                  </c:pt>
                  <c:pt idx="4">
                    <c:v>147.301769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'GMT2'!$BW$3:$BW$7</c:f>
              <c:numCache>
                <c:formatCode>0.00</c:formatCode>
                <c:ptCount val="5"/>
                <c:pt idx="0">
                  <c:v>307.5107554</c:v>
                </c:pt>
                <c:pt idx="1">
                  <c:v>521.3272965</c:v>
                </c:pt>
                <c:pt idx="2">
                  <c:v>753.2642228</c:v>
                </c:pt>
                <c:pt idx="3">
                  <c:v>1148.834681</c:v>
                </c:pt>
                <c:pt idx="4">
                  <c:v>1556.585747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656072"/>
        <c:axId val="-2104653128"/>
      </c:barChart>
      <c:catAx>
        <c:axId val="-21046560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653128"/>
        <c:crosses val="autoZero"/>
        <c:auto val="1"/>
        <c:lblAlgn val="ctr"/>
        <c:lblOffset val="100"/>
        <c:noMultiLvlLbl val="0"/>
      </c:catAx>
      <c:valAx>
        <c:axId val="-2104653128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CORN HEAT UNITS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6560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'GMT2'!$BZ$10</c:f>
          <c:strCache>
            <c:ptCount val="1"/>
            <c:pt idx="0">
              <c:v>CRAIGMYLE WINTER (SEP-APR) PRECIPITATION
projected change per degree of global mean temperature change relative to 1980-2009 = 150 mm</c:v>
            </c:pt>
          </c:strCache>
        </c:strRef>
      </c:tx>
      <c:layout>
        <c:manualLayout>
          <c:xMode val="edge"/>
          <c:yMode val="edge"/>
          <c:x val="0.179199668680785"/>
          <c:y val="0.0239607639233539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'GMT2'!$BY$3:$BY$7</c:f>
                <c:numCache>
                  <c:formatCode>General</c:formatCode>
                  <c:ptCount val="5"/>
                  <c:pt idx="0">
                    <c:v>0.097212573</c:v>
                  </c:pt>
                  <c:pt idx="1">
                    <c:v>0.072962783</c:v>
                  </c:pt>
                  <c:pt idx="2">
                    <c:v>0.093948252</c:v>
                  </c:pt>
                  <c:pt idx="3">
                    <c:v>0.160841031</c:v>
                  </c:pt>
                  <c:pt idx="4">
                    <c:v>0.203925506</c:v>
                  </c:pt>
                </c:numCache>
              </c:numRef>
            </c:plus>
            <c:minus>
              <c:numRef>
                <c:f>'GMT2'!$CA$3:$CA$7</c:f>
                <c:numCache>
                  <c:formatCode>General</c:formatCode>
                  <c:ptCount val="5"/>
                  <c:pt idx="0">
                    <c:v>0.097212573</c:v>
                  </c:pt>
                  <c:pt idx="1">
                    <c:v>0.072962782</c:v>
                  </c:pt>
                  <c:pt idx="2">
                    <c:v>0.093948252</c:v>
                  </c:pt>
                  <c:pt idx="3">
                    <c:v>0.160841031</c:v>
                  </c:pt>
                  <c:pt idx="4">
                    <c:v>0.203925505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'GMT2'!$BZ$3:$BZ$7</c:f>
              <c:numCache>
                <c:formatCode>0%</c:formatCode>
                <c:ptCount val="5"/>
                <c:pt idx="0">
                  <c:v>0.135454081</c:v>
                </c:pt>
                <c:pt idx="1">
                  <c:v>0.173471067</c:v>
                </c:pt>
                <c:pt idx="2">
                  <c:v>0.206236506</c:v>
                </c:pt>
                <c:pt idx="3">
                  <c:v>0.335619026</c:v>
                </c:pt>
                <c:pt idx="4">
                  <c:v>0.413104456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803416"/>
        <c:axId val="-2116808328"/>
      </c:barChart>
      <c:catAx>
        <c:axId val="-21168034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808328"/>
        <c:crosses val="autoZero"/>
        <c:auto val="1"/>
        <c:lblAlgn val="ctr"/>
        <c:lblOffset val="100"/>
        <c:noMultiLvlLbl val="0"/>
      </c:catAx>
      <c:valAx>
        <c:axId val="-2116808328"/>
        <c:scaling>
          <c:orientation val="minMax"/>
          <c:max val="0.8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80341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'GMT2'!$CC$10</c:f>
          <c:strCache>
            <c:ptCount val="1"/>
            <c:pt idx="0">
              <c:v>CRAIGMYLE GROWING SEASON (APR-JUL) PRECIPITATION
projected change per degree of global mean temperature change relative to 1980-2009 = 211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'GMT2'!$CB$3:$CB$7</c:f>
                <c:numCache>
                  <c:formatCode>General</c:formatCode>
                  <c:ptCount val="5"/>
                  <c:pt idx="0">
                    <c:v>0.129482708</c:v>
                  </c:pt>
                  <c:pt idx="1">
                    <c:v>0.116784595</c:v>
                  </c:pt>
                  <c:pt idx="2">
                    <c:v>0.133896408</c:v>
                  </c:pt>
                  <c:pt idx="3">
                    <c:v>0.158245819</c:v>
                  </c:pt>
                  <c:pt idx="4">
                    <c:v>0.164925533</c:v>
                  </c:pt>
                </c:numCache>
              </c:numRef>
            </c:plus>
            <c:minus>
              <c:numRef>
                <c:f>'GMT2'!$CD$3:$CD$7</c:f>
                <c:numCache>
                  <c:formatCode>General</c:formatCode>
                  <c:ptCount val="5"/>
                  <c:pt idx="0">
                    <c:v>0.129482707</c:v>
                  </c:pt>
                  <c:pt idx="1">
                    <c:v>0.116784595</c:v>
                  </c:pt>
                  <c:pt idx="2">
                    <c:v>0.133896409</c:v>
                  </c:pt>
                  <c:pt idx="3">
                    <c:v>0.158245818</c:v>
                  </c:pt>
                  <c:pt idx="4">
                    <c:v>0.164925533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'GMT2'!$CC$3:$CC$7</c:f>
              <c:numCache>
                <c:formatCode>0%</c:formatCode>
                <c:ptCount val="5"/>
                <c:pt idx="0">
                  <c:v>0.044584146</c:v>
                </c:pt>
                <c:pt idx="1">
                  <c:v>0.10199383</c:v>
                </c:pt>
                <c:pt idx="2">
                  <c:v>0.111872524</c:v>
                </c:pt>
                <c:pt idx="3">
                  <c:v>0.124574318</c:v>
                </c:pt>
                <c:pt idx="4">
                  <c:v>0.11424322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869784"/>
        <c:axId val="-2116883192"/>
      </c:barChart>
      <c:catAx>
        <c:axId val="-21168697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883192"/>
        <c:crosses val="autoZero"/>
        <c:auto val="1"/>
        <c:lblAlgn val="ctr"/>
        <c:lblOffset val="100"/>
        <c:noMultiLvlLbl val="0"/>
      </c:catAx>
      <c:valAx>
        <c:axId val="-211688319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869784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/>
              <a:t>ATHABASCA GROWING SEASON (MAY-AUG) PRECIPITATION
projected change per degree of global mean temperature change relative to 1980-2009 = 292 mm</a:t>
            </a:r>
          </a:p>
        </c:rich>
      </c:tx>
      <c:layout>
        <c:manualLayout>
          <c:xMode val="edge"/>
          <c:yMode val="edge"/>
          <c:x val="0.15846889853967"/>
          <c:y val="0.0196063809197108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'GMT2'!$CE$3:$CE$7</c:f>
                <c:numCache>
                  <c:formatCode>General</c:formatCode>
                  <c:ptCount val="5"/>
                  <c:pt idx="0">
                    <c:v>0.12750988</c:v>
                  </c:pt>
                  <c:pt idx="1">
                    <c:v>0.123147031</c:v>
                  </c:pt>
                  <c:pt idx="2">
                    <c:v>0.113354197</c:v>
                  </c:pt>
                  <c:pt idx="3">
                    <c:v>0.174447538</c:v>
                  </c:pt>
                  <c:pt idx="4">
                    <c:v>0.159629931</c:v>
                  </c:pt>
                </c:numCache>
              </c:numRef>
            </c:plus>
            <c:minus>
              <c:numRef>
                <c:f>'GMT2'!$CG$3:$CG$7</c:f>
                <c:numCache>
                  <c:formatCode>General</c:formatCode>
                  <c:ptCount val="5"/>
                  <c:pt idx="0">
                    <c:v>0.127509881</c:v>
                  </c:pt>
                  <c:pt idx="1">
                    <c:v>0.123147031</c:v>
                  </c:pt>
                  <c:pt idx="2">
                    <c:v>0.113354197</c:v>
                  </c:pt>
                  <c:pt idx="3">
                    <c:v>0.174447539</c:v>
                  </c:pt>
                  <c:pt idx="4">
                    <c:v>0.159629932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'GMT2'!$CF$3:$CF$7</c:f>
              <c:numCache>
                <c:formatCode>0%</c:formatCode>
                <c:ptCount val="5"/>
                <c:pt idx="0">
                  <c:v>0.017563037</c:v>
                </c:pt>
                <c:pt idx="1">
                  <c:v>0.04241109</c:v>
                </c:pt>
                <c:pt idx="2">
                  <c:v>0.054717418</c:v>
                </c:pt>
                <c:pt idx="3">
                  <c:v>0.032012231</c:v>
                </c:pt>
                <c:pt idx="4">
                  <c:v>0.001604877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934632"/>
        <c:axId val="-2116935592"/>
      </c:barChart>
      <c:catAx>
        <c:axId val="-21169346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935592"/>
        <c:crosses val="autoZero"/>
        <c:auto val="1"/>
        <c:lblAlgn val="ctr"/>
        <c:lblOffset val="100"/>
        <c:noMultiLvlLbl val="0"/>
      </c:catAx>
      <c:valAx>
        <c:axId val="-211693559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934632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'GMT2'!$CI$10</c:f>
          <c:strCache>
            <c:ptCount val="1"/>
            <c:pt idx="0">
              <c:v>CRAIGMYLE PRECIPITATION ON WETTEST DAY OF THE YEAR
projected change per degree of global mean temperature change relative to 1980-2009 = 33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'GMT2'!$CH$3:$CH$7</c:f>
                <c:numCache>
                  <c:formatCode>General</c:formatCode>
                  <c:ptCount val="5"/>
                  <c:pt idx="0">
                    <c:v>5.391142281</c:v>
                  </c:pt>
                  <c:pt idx="1">
                    <c:v>4.295788132</c:v>
                  </c:pt>
                  <c:pt idx="2">
                    <c:v>5.2331667</c:v>
                  </c:pt>
                  <c:pt idx="3">
                    <c:v>7.530870309</c:v>
                  </c:pt>
                  <c:pt idx="4">
                    <c:v>6.401196321999999</c:v>
                  </c:pt>
                </c:numCache>
              </c:numRef>
            </c:plus>
            <c:minus>
              <c:numRef>
                <c:f>'GMT2'!$CJ$3:$CJ$7</c:f>
                <c:numCache>
                  <c:formatCode>General</c:formatCode>
                  <c:ptCount val="5"/>
                  <c:pt idx="0">
                    <c:v>5.39114228</c:v>
                  </c:pt>
                  <c:pt idx="1">
                    <c:v>4.295788132999999</c:v>
                  </c:pt>
                  <c:pt idx="2">
                    <c:v>5.233166702</c:v>
                  </c:pt>
                  <c:pt idx="3">
                    <c:v>7.530870309000001</c:v>
                  </c:pt>
                  <c:pt idx="4">
                    <c:v>6.401196326000001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'GMT2'!$CI$3:$CI$7</c:f>
              <c:numCache>
                <c:formatCode>0.00</c:formatCode>
                <c:ptCount val="5"/>
                <c:pt idx="0">
                  <c:v>2.157852436</c:v>
                </c:pt>
                <c:pt idx="1">
                  <c:v>4.733471397</c:v>
                </c:pt>
                <c:pt idx="2">
                  <c:v>6.249971478</c:v>
                </c:pt>
                <c:pt idx="3">
                  <c:v>7.093757531</c:v>
                </c:pt>
                <c:pt idx="4">
                  <c:v>8.900080624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984472"/>
        <c:axId val="-2116991048"/>
      </c:barChart>
      <c:catAx>
        <c:axId val="-21169844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991048"/>
        <c:crosses val="autoZero"/>
        <c:auto val="1"/>
        <c:lblAlgn val="ctr"/>
        <c:lblOffset val="100"/>
        <c:noMultiLvlLbl val="0"/>
      </c:catAx>
      <c:valAx>
        <c:axId val="-2116991048"/>
        <c:scaling>
          <c:orientation val="minMax"/>
          <c:max val="3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PRECIPITATION (MM)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98447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'GMT2'!$I$10</c:f>
          <c:strCache>
            <c:ptCount val="1"/>
            <c:pt idx="0">
              <c:v>CRAIGMYLE AVERAGE GROWING SEASON (MAY-AUG) TEMPERATURE
projected change per degree of global mean temperature change relative to 1980-2009 = 14.6oC</c:v>
            </c:pt>
          </c:strCache>
        </c:strRef>
      </c:tx>
      <c:layout>
        <c:manualLayout>
          <c:xMode val="edge"/>
          <c:yMode val="edge"/>
          <c:x val="0.142180436285937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'GMT2'!$H$3:$H$7</c:f>
                <c:numCache>
                  <c:formatCode>General</c:formatCode>
                  <c:ptCount val="5"/>
                  <c:pt idx="0">
                    <c:v>0.434253215</c:v>
                  </c:pt>
                  <c:pt idx="1">
                    <c:v>0.578849502</c:v>
                  </c:pt>
                  <c:pt idx="2">
                    <c:v>0.62668831</c:v>
                  </c:pt>
                  <c:pt idx="3">
                    <c:v>0.986785611</c:v>
                  </c:pt>
                  <c:pt idx="4">
                    <c:v>1.149193981</c:v>
                  </c:pt>
                </c:numCache>
              </c:numRef>
            </c:plus>
            <c:minus>
              <c:numRef>
                <c:f>'GMT2'!$J$3:$J$7</c:f>
                <c:numCache>
                  <c:formatCode>General</c:formatCode>
                  <c:ptCount val="5"/>
                  <c:pt idx="0">
                    <c:v>0.434253214</c:v>
                  </c:pt>
                  <c:pt idx="1">
                    <c:v>0.578849502</c:v>
                  </c:pt>
                  <c:pt idx="2">
                    <c:v>0.62668831</c:v>
                  </c:pt>
                  <c:pt idx="3">
                    <c:v>0.986785611</c:v>
                  </c:pt>
                  <c:pt idx="4">
                    <c:v>1.149193982000001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'GMT2'!$I$3:$I$7</c:f>
              <c:numCache>
                <c:formatCode>0.00</c:formatCode>
                <c:ptCount val="5"/>
                <c:pt idx="0">
                  <c:v>1.114932397</c:v>
                </c:pt>
                <c:pt idx="1">
                  <c:v>1.90218505</c:v>
                </c:pt>
                <c:pt idx="2">
                  <c:v>2.839068272</c:v>
                </c:pt>
                <c:pt idx="3">
                  <c:v>4.366981189</c:v>
                </c:pt>
                <c:pt idx="4">
                  <c:v>6.163039764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876632"/>
        <c:axId val="-2107871512"/>
      </c:barChart>
      <c:catAx>
        <c:axId val="-210787663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871512"/>
        <c:crosses val="autoZero"/>
        <c:auto val="1"/>
        <c:lblAlgn val="ctr"/>
        <c:lblOffset val="100"/>
        <c:noMultiLvlLbl val="0"/>
      </c:catAx>
      <c:valAx>
        <c:axId val="-210787151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87663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'GMT2'!$CL$10</c:f>
          <c:strCache>
            <c:ptCount val="1"/>
            <c:pt idx="0">
              <c:v>CRAIGMYLE WINTER (SEP-APR) DRY DAYS 
projected change per degree of global mean temperature change relative to 1980-2009 = 197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'GMT2'!$CK$3:$CK$7</c:f>
                <c:numCache>
                  <c:formatCode>General</c:formatCode>
                  <c:ptCount val="5"/>
                  <c:pt idx="0">
                    <c:v>2.252880242</c:v>
                  </c:pt>
                  <c:pt idx="1">
                    <c:v>2.344431638</c:v>
                  </c:pt>
                  <c:pt idx="2">
                    <c:v>3.060551509</c:v>
                  </c:pt>
                  <c:pt idx="3">
                    <c:v>3.432516430000001</c:v>
                  </c:pt>
                  <c:pt idx="4">
                    <c:v>4.414417551000001</c:v>
                  </c:pt>
                </c:numCache>
              </c:numRef>
            </c:plus>
            <c:minus>
              <c:numRef>
                <c:f>'GMT2'!$CM$3:$CM$7</c:f>
                <c:numCache>
                  <c:formatCode>General</c:formatCode>
                  <c:ptCount val="5"/>
                  <c:pt idx="0">
                    <c:v>2.252880243</c:v>
                  </c:pt>
                  <c:pt idx="1">
                    <c:v>2.344431639</c:v>
                  </c:pt>
                  <c:pt idx="2">
                    <c:v>3.060551508</c:v>
                  </c:pt>
                  <c:pt idx="3">
                    <c:v>3.43251643</c:v>
                  </c:pt>
                  <c:pt idx="4">
                    <c:v>4.41441755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'GMT2'!$CL$3:$CL$7</c:f>
              <c:numCache>
                <c:formatCode>0.00</c:formatCode>
                <c:ptCount val="5"/>
                <c:pt idx="0">
                  <c:v>-1.994761905</c:v>
                </c:pt>
                <c:pt idx="1">
                  <c:v>-2.49952381</c:v>
                </c:pt>
                <c:pt idx="2">
                  <c:v>-2.992380952</c:v>
                </c:pt>
                <c:pt idx="3">
                  <c:v>-4.88484127</c:v>
                </c:pt>
                <c:pt idx="4">
                  <c:v>-5.429157117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7056712"/>
        <c:axId val="-2117060456"/>
      </c:barChart>
      <c:catAx>
        <c:axId val="-21170567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7060456"/>
        <c:crosses val="autoZero"/>
        <c:auto val="1"/>
        <c:lblAlgn val="ctr"/>
        <c:lblOffset val="100"/>
        <c:noMultiLvlLbl val="0"/>
      </c:catAx>
      <c:valAx>
        <c:axId val="-2117060456"/>
        <c:scaling>
          <c:orientation val="minMax"/>
          <c:max val="10.0"/>
          <c:min val="-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7056712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'GMT2'!$CO$10</c:f>
          <c:strCache>
            <c:ptCount val="1"/>
            <c:pt idx="0">
              <c:v>CRAIGMYLE SUMMER (MAY-AUG) DRY DAYS 
projected change per degree of global mean temperature change relative to 1980-2009 = 77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'GMT2'!$CN$3:$CN$7</c:f>
                <c:numCache>
                  <c:formatCode>General</c:formatCode>
                  <c:ptCount val="5"/>
                  <c:pt idx="0">
                    <c:v>2.709431298</c:v>
                  </c:pt>
                  <c:pt idx="1">
                    <c:v>2.874794461</c:v>
                  </c:pt>
                  <c:pt idx="2">
                    <c:v>3.245719123</c:v>
                  </c:pt>
                  <c:pt idx="3">
                    <c:v>3.68134817</c:v>
                  </c:pt>
                  <c:pt idx="4">
                    <c:v>4.055723823</c:v>
                  </c:pt>
                </c:numCache>
              </c:numRef>
            </c:plus>
            <c:minus>
              <c:numRef>
                <c:f>'GMT2'!$CP$3:$CP$7</c:f>
                <c:numCache>
                  <c:formatCode>General</c:formatCode>
                  <c:ptCount val="5"/>
                  <c:pt idx="0">
                    <c:v>2.709431299</c:v>
                  </c:pt>
                  <c:pt idx="1">
                    <c:v>2.874794461</c:v>
                  </c:pt>
                  <c:pt idx="2">
                    <c:v>3.245719123000001</c:v>
                  </c:pt>
                  <c:pt idx="3">
                    <c:v>3.68134817</c:v>
                  </c:pt>
                  <c:pt idx="4">
                    <c:v>4.055723822999999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'GMT2'!$CO$3:$CO$7</c:f>
              <c:numCache>
                <c:formatCode>0.00</c:formatCode>
                <c:ptCount val="5"/>
                <c:pt idx="0">
                  <c:v>0.116428571</c:v>
                </c:pt>
                <c:pt idx="1">
                  <c:v>0.445</c:v>
                </c:pt>
                <c:pt idx="2">
                  <c:v>0.818809524</c:v>
                </c:pt>
                <c:pt idx="3">
                  <c:v>2.309186508</c:v>
                </c:pt>
                <c:pt idx="4">
                  <c:v>5.77486631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009080"/>
        <c:axId val="-2104006136"/>
      </c:barChart>
      <c:catAx>
        <c:axId val="-21040090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006136"/>
        <c:crosses val="autoZero"/>
        <c:auto val="1"/>
        <c:lblAlgn val="ctr"/>
        <c:lblOffset val="100"/>
        <c:noMultiLvlLbl val="0"/>
      </c:catAx>
      <c:valAx>
        <c:axId val="-210400613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009080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'GMT2'!$CR$10</c:f>
          <c:strCache>
            <c:ptCount val="1"/>
            <c:pt idx="0">
              <c:v>CRAIGMYLE WET DAYS WITH PRECIPITATION ABOVE 0.2MM 
projected change per degree of global mean temperature change relative to 1980-2009 = 80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'GMT2'!$CQ$3:$CQ$7</c:f>
                <c:numCache>
                  <c:formatCode>General</c:formatCode>
                  <c:ptCount val="5"/>
                  <c:pt idx="0">
                    <c:v>4.035506098</c:v>
                  </c:pt>
                  <c:pt idx="1">
                    <c:v>3.759496834</c:v>
                  </c:pt>
                  <c:pt idx="2">
                    <c:v>4.81648765</c:v>
                  </c:pt>
                  <c:pt idx="3">
                    <c:v>4.508435643</c:v>
                  </c:pt>
                  <c:pt idx="4">
                    <c:v>6.593816227</c:v>
                  </c:pt>
                </c:numCache>
              </c:numRef>
            </c:plus>
            <c:minus>
              <c:numRef>
                <c:f>'GMT2'!$CS$3:$CS$7</c:f>
                <c:numCache>
                  <c:formatCode>General</c:formatCode>
                  <c:ptCount val="5"/>
                  <c:pt idx="0">
                    <c:v>4.035506097000001</c:v>
                  </c:pt>
                  <c:pt idx="1">
                    <c:v>3.759496834</c:v>
                  </c:pt>
                  <c:pt idx="2">
                    <c:v>4.816487651</c:v>
                  </c:pt>
                  <c:pt idx="3">
                    <c:v>4.508435643</c:v>
                  </c:pt>
                  <c:pt idx="4">
                    <c:v>6.593816227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'GMT2'!$CR$3:$CR$7</c:f>
              <c:numCache>
                <c:formatCode>0.00</c:formatCode>
                <c:ptCount val="5"/>
                <c:pt idx="0">
                  <c:v>1.783809524</c:v>
                </c:pt>
                <c:pt idx="1">
                  <c:v>2.064761905</c:v>
                </c:pt>
                <c:pt idx="2">
                  <c:v>2.281428571</c:v>
                </c:pt>
                <c:pt idx="3">
                  <c:v>2.679394841</c:v>
                </c:pt>
                <c:pt idx="4">
                  <c:v>-0.371335201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963352"/>
        <c:axId val="-2103960408"/>
      </c:barChart>
      <c:catAx>
        <c:axId val="-210396335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960408"/>
        <c:crosses val="autoZero"/>
        <c:auto val="1"/>
        <c:lblAlgn val="ctr"/>
        <c:lblOffset val="100"/>
        <c:noMultiLvlLbl val="0"/>
      </c:catAx>
      <c:valAx>
        <c:axId val="-2103960408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96335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'GMT2'!$CU$10</c:f>
          <c:strCache>
            <c:ptCount val="1"/>
            <c:pt idx="0">
              <c:v>CRAIGMYLE DAYS WITH PRECIPITATION ABOVE 25MM 
projected change per degree of global mean temperature change relative to 1980-2009 = 1.43 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'GMT2'!$CT$3:$CT$7</c:f>
                <c:numCache>
                  <c:formatCode>General</c:formatCode>
                  <c:ptCount val="5"/>
                  <c:pt idx="0">
                    <c:v>0.520406811</c:v>
                  </c:pt>
                  <c:pt idx="1">
                    <c:v>0.394897942</c:v>
                  </c:pt>
                  <c:pt idx="2">
                    <c:v>0.404683466</c:v>
                  </c:pt>
                  <c:pt idx="3">
                    <c:v>0.583000142</c:v>
                  </c:pt>
                  <c:pt idx="4">
                    <c:v>0.493734215</c:v>
                  </c:pt>
                </c:numCache>
              </c:numRef>
            </c:plus>
            <c:minus>
              <c:numRef>
                <c:f>'GMT2'!$CV$3:$CV$7</c:f>
                <c:numCache>
                  <c:formatCode>General</c:formatCode>
                  <c:ptCount val="5"/>
                  <c:pt idx="0">
                    <c:v>0.520406811</c:v>
                  </c:pt>
                  <c:pt idx="1">
                    <c:v>0.394897942</c:v>
                  </c:pt>
                  <c:pt idx="2">
                    <c:v>0.404683466</c:v>
                  </c:pt>
                  <c:pt idx="3">
                    <c:v>0.583000142</c:v>
                  </c:pt>
                  <c:pt idx="4">
                    <c:v>0.493734215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'GMT2'!$CU$3:$CU$7</c:f>
              <c:numCache>
                <c:formatCode>0.00</c:formatCode>
                <c:ptCount val="5"/>
                <c:pt idx="0">
                  <c:v>0.079047619</c:v>
                </c:pt>
                <c:pt idx="1">
                  <c:v>0.271904762</c:v>
                </c:pt>
                <c:pt idx="2">
                  <c:v>0.467142857</c:v>
                </c:pt>
                <c:pt idx="3">
                  <c:v>0.399781746</c:v>
                </c:pt>
                <c:pt idx="4">
                  <c:v>0.720499109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918072"/>
        <c:axId val="-2103915128"/>
      </c:barChart>
      <c:catAx>
        <c:axId val="-21039180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915128"/>
        <c:crosses val="autoZero"/>
        <c:auto val="1"/>
        <c:lblAlgn val="ctr"/>
        <c:lblOffset val="100"/>
        <c:noMultiLvlLbl val="0"/>
      </c:catAx>
      <c:valAx>
        <c:axId val="-2103915128"/>
        <c:scaling>
          <c:orientation val="minMax"/>
          <c:max val="2.0"/>
          <c:min val="-2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918072"/>
        <c:crosses val="autoZero"/>
        <c:crossBetween val="between"/>
        <c:majorUnit val="1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'GMT2'!$CX$10</c:f>
          <c:strCache>
            <c:ptCount val="1"/>
            <c:pt idx="0">
              <c:v>CRAIGMYLE PERCENTAGE OF WINTER PRECIPITATION AS SNOW
projected change per degree of global mean temperature change relative to 1980-2009 = 48%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'GMT2'!$CW$3:$CW$7</c:f>
                <c:numCache>
                  <c:formatCode>General</c:formatCode>
                  <c:ptCount val="5"/>
                  <c:pt idx="0">
                    <c:v>0.083318555</c:v>
                  </c:pt>
                  <c:pt idx="1">
                    <c:v>0.085686284</c:v>
                  </c:pt>
                  <c:pt idx="2">
                    <c:v>0.120590345</c:v>
                  </c:pt>
                  <c:pt idx="3">
                    <c:v>0.116954246</c:v>
                  </c:pt>
                  <c:pt idx="4">
                    <c:v>0.119276658</c:v>
                  </c:pt>
                </c:numCache>
              </c:numRef>
            </c:plus>
            <c:minus>
              <c:numRef>
                <c:f>'GMT2'!$CY$3:$CY$7</c:f>
                <c:numCache>
                  <c:formatCode>General</c:formatCode>
                  <c:ptCount val="5"/>
                  <c:pt idx="0">
                    <c:v>0.083318554</c:v>
                  </c:pt>
                  <c:pt idx="1">
                    <c:v>0.085686284</c:v>
                  </c:pt>
                  <c:pt idx="2">
                    <c:v>0.120590345</c:v>
                  </c:pt>
                  <c:pt idx="3">
                    <c:v>0.116954246</c:v>
                  </c:pt>
                  <c:pt idx="4">
                    <c:v>0.119276657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'GMT2'!$CX$3:$CX$7</c:f>
              <c:numCache>
                <c:formatCode>0.00</c:formatCode>
                <c:ptCount val="5"/>
                <c:pt idx="0">
                  <c:v>-0.078166233</c:v>
                </c:pt>
                <c:pt idx="1">
                  <c:v>-0.081644919</c:v>
                </c:pt>
                <c:pt idx="2">
                  <c:v>-0.137779709</c:v>
                </c:pt>
                <c:pt idx="3">
                  <c:v>-0.219511404</c:v>
                </c:pt>
                <c:pt idx="4">
                  <c:v>-0.300411438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872216"/>
        <c:axId val="-2103869272"/>
      </c:barChart>
      <c:catAx>
        <c:axId val="-21038722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869272"/>
        <c:crosses val="autoZero"/>
        <c:auto val="1"/>
        <c:lblAlgn val="ctr"/>
        <c:lblOffset val="100"/>
        <c:noMultiLvlLbl val="0"/>
      </c:catAx>
      <c:valAx>
        <c:axId val="-2103869272"/>
        <c:scaling>
          <c:orientation val="minMax"/>
          <c:max val="0.0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WINTER PRECIPITATION AS SNOW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888613152286162"/>
              <c:y val="0.1841720577871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872216"/>
        <c:crosses val="autoZero"/>
        <c:crossBetween val="between"/>
        <c:majorUnit val="0.1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'GMT2'!$DA$10</c:f>
          <c:strCache>
            <c:ptCount val="1"/>
            <c:pt idx="0">
              <c:v>CRAIGMYLE ANNUAL HEAT MOISTURE INDEX
projected change per degree of global mean temperature change relative to 1980-2009 = 37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'GMT2'!$CZ$3:$CZ$7</c:f>
                <c:numCache>
                  <c:formatCode>General</c:formatCode>
                  <c:ptCount val="5"/>
                  <c:pt idx="0">
                    <c:v>2.958864513</c:v>
                  </c:pt>
                  <c:pt idx="1">
                    <c:v>2.989727951</c:v>
                  </c:pt>
                  <c:pt idx="2">
                    <c:v>4.094577718</c:v>
                  </c:pt>
                  <c:pt idx="3">
                    <c:v>4.885903045</c:v>
                  </c:pt>
                  <c:pt idx="4">
                    <c:v>5.465330282999999</c:v>
                  </c:pt>
                </c:numCache>
              </c:numRef>
            </c:plus>
            <c:minus>
              <c:numRef>
                <c:f>'GMT2'!$DB$3:$DB$7</c:f>
                <c:numCache>
                  <c:formatCode>General</c:formatCode>
                  <c:ptCount val="5"/>
                  <c:pt idx="0">
                    <c:v>2.958864514</c:v>
                  </c:pt>
                  <c:pt idx="1">
                    <c:v>2.989727951</c:v>
                  </c:pt>
                  <c:pt idx="2">
                    <c:v>4.094577718</c:v>
                  </c:pt>
                  <c:pt idx="3">
                    <c:v>4.885903046000001</c:v>
                  </c:pt>
                  <c:pt idx="4">
                    <c:v>5.465330279000002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'GMT2'!$DA$3:$DA$7</c:f>
              <c:numCache>
                <c:formatCode>0.00</c:formatCode>
                <c:ptCount val="5"/>
                <c:pt idx="0">
                  <c:v>0.895713656</c:v>
                </c:pt>
                <c:pt idx="1">
                  <c:v>1.662940981</c:v>
                </c:pt>
                <c:pt idx="2">
                  <c:v>3.667093829</c:v>
                </c:pt>
                <c:pt idx="3">
                  <c:v>5.453415644</c:v>
                </c:pt>
                <c:pt idx="4">
                  <c:v>8.809652271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828488"/>
        <c:axId val="-2103825576"/>
      </c:barChart>
      <c:catAx>
        <c:axId val="-2103828488"/>
        <c:scaling>
          <c:orientation val="minMax"/>
        </c:scaling>
        <c:delete val="0"/>
        <c:axPos val="b"/>
        <c:majorTickMark val="out"/>
        <c:minorTickMark val="none"/>
        <c:tickLblPos val="low"/>
        <c:crossAx val="-2103825576"/>
        <c:crosses val="autoZero"/>
        <c:auto val="1"/>
        <c:lblAlgn val="ctr"/>
        <c:lblOffset val="100"/>
        <c:noMultiLvlLbl val="0"/>
      </c:catAx>
      <c:valAx>
        <c:axId val="-210382557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828488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'GMT2'!$DD$10</c:f>
          <c:strCache>
            <c:ptCount val="1"/>
            <c:pt idx="0">
              <c:v>CRAIGMYLE SUMMER HEAT MOISTURE INDEX
projected change per degree of global mean temperature change relative to 1980-2009 = 75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'GMT2'!$DC$3:$DC$7</c:f>
                <c:numCache>
                  <c:formatCode>General</c:formatCode>
                  <c:ptCount val="5"/>
                  <c:pt idx="0">
                    <c:v>11.733232479</c:v>
                  </c:pt>
                  <c:pt idx="1">
                    <c:v>12.667343222</c:v>
                  </c:pt>
                  <c:pt idx="2">
                    <c:v>16.07970336</c:v>
                  </c:pt>
                  <c:pt idx="3">
                    <c:v>23.791816047</c:v>
                  </c:pt>
                  <c:pt idx="4">
                    <c:v>34.17905848</c:v>
                  </c:pt>
                </c:numCache>
              </c:numRef>
            </c:plus>
            <c:minus>
              <c:numRef>
                <c:f>'GMT2'!$DE$3:$DE$7</c:f>
                <c:numCache>
                  <c:formatCode>General</c:formatCode>
                  <c:ptCount val="5"/>
                  <c:pt idx="0">
                    <c:v>11.73323248</c:v>
                  </c:pt>
                  <c:pt idx="1">
                    <c:v>12.667343227</c:v>
                  </c:pt>
                  <c:pt idx="2">
                    <c:v>16.07970336</c:v>
                  </c:pt>
                  <c:pt idx="3">
                    <c:v>23.79181604</c:v>
                  </c:pt>
                  <c:pt idx="4">
                    <c:v>34.17905847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'GMT2'!$DD$3:$DD$7</c:f>
              <c:numCache>
                <c:formatCode>0.00</c:formatCode>
                <c:ptCount val="5"/>
                <c:pt idx="0">
                  <c:v>3.87556613</c:v>
                </c:pt>
                <c:pt idx="1">
                  <c:v>5.128132653</c:v>
                </c:pt>
                <c:pt idx="2">
                  <c:v>13.6194674</c:v>
                </c:pt>
                <c:pt idx="3">
                  <c:v>27.85261875</c:v>
                </c:pt>
                <c:pt idx="4">
                  <c:v>46.90150338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784552"/>
        <c:axId val="-2103781576"/>
      </c:barChart>
      <c:catAx>
        <c:axId val="-2103784552"/>
        <c:scaling>
          <c:orientation val="minMax"/>
        </c:scaling>
        <c:delete val="0"/>
        <c:axPos val="b"/>
        <c:majorTickMark val="out"/>
        <c:minorTickMark val="none"/>
        <c:tickLblPos val="low"/>
        <c:crossAx val="-2103781576"/>
        <c:crosses val="autoZero"/>
        <c:auto val="1"/>
        <c:lblAlgn val="ctr"/>
        <c:lblOffset val="100"/>
        <c:noMultiLvlLbl val="0"/>
      </c:catAx>
      <c:valAx>
        <c:axId val="-2103781576"/>
        <c:scaling>
          <c:orientation val="minMax"/>
          <c:max val="100.0"/>
          <c:min val="-2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784552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'GMT2'!$L$10</c:f>
          <c:strCache>
            <c:ptCount val="1"/>
            <c:pt idx="0">
              <c:v>CRAIGMYLE AVERAGE JANUARY TEMPERATURE
projected change per degree of global mean temperature change relative to 1980-2009 = -11.3oC</c:v>
            </c:pt>
          </c:strCache>
        </c:strRef>
      </c:tx>
      <c:layout>
        <c:manualLayout>
          <c:xMode val="edge"/>
          <c:yMode val="edge"/>
          <c:x val="0.164391975722846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'GMT2'!$K$3:$K$7</c:f>
                <c:numCache>
                  <c:formatCode>General</c:formatCode>
                  <c:ptCount val="5"/>
                  <c:pt idx="0">
                    <c:v>1.149299115</c:v>
                  </c:pt>
                  <c:pt idx="1">
                    <c:v>1.181868562</c:v>
                  </c:pt>
                  <c:pt idx="2">
                    <c:v>1.398634294</c:v>
                  </c:pt>
                  <c:pt idx="3">
                    <c:v>1.76943243</c:v>
                  </c:pt>
                  <c:pt idx="4">
                    <c:v>1.158425858</c:v>
                  </c:pt>
                </c:numCache>
              </c:numRef>
            </c:plus>
            <c:minus>
              <c:numRef>
                <c:f>'GMT2'!$M$3:$M$7</c:f>
                <c:numCache>
                  <c:formatCode>General</c:formatCode>
                  <c:ptCount val="5"/>
                  <c:pt idx="0">
                    <c:v>1.149299116</c:v>
                  </c:pt>
                  <c:pt idx="1">
                    <c:v>1.181868562</c:v>
                  </c:pt>
                  <c:pt idx="2">
                    <c:v>1.398634294</c:v>
                  </c:pt>
                  <c:pt idx="3">
                    <c:v>1.769432431</c:v>
                  </c:pt>
                  <c:pt idx="4">
                    <c:v>1.158425858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'GMT2'!$L$3:$L$7</c:f>
              <c:numCache>
                <c:formatCode>0.00</c:formatCode>
                <c:ptCount val="5"/>
                <c:pt idx="0">
                  <c:v>1.643851022</c:v>
                </c:pt>
                <c:pt idx="1">
                  <c:v>2.026516276</c:v>
                </c:pt>
                <c:pt idx="2">
                  <c:v>3.21127544</c:v>
                </c:pt>
                <c:pt idx="3">
                  <c:v>5.073190746</c:v>
                </c:pt>
                <c:pt idx="4">
                  <c:v>6.122240914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812040"/>
        <c:axId val="-2107807080"/>
      </c:barChart>
      <c:catAx>
        <c:axId val="-210781204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807080"/>
        <c:crosses val="autoZero"/>
        <c:auto val="1"/>
        <c:lblAlgn val="ctr"/>
        <c:lblOffset val="100"/>
        <c:noMultiLvlLbl val="0"/>
      </c:catAx>
      <c:valAx>
        <c:axId val="-2107807080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81204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'GMT2'!$O$10</c:f>
          <c:strCache>
            <c:ptCount val="1"/>
            <c:pt idx="0">
              <c:v>CRAIGMYLE AVERAGE JULY TEMPERATURE
projected change per degree of global mean temperature change relative to 1980-2009 = 17.1oC</c:v>
            </c:pt>
          </c:strCache>
        </c:strRef>
      </c:tx>
      <c:layout>
        <c:manualLayout>
          <c:xMode val="edge"/>
          <c:yMode val="edge"/>
          <c:x val="0.174757360793403"/>
          <c:y val="0.0326695299306402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'GMT2'!$N$3:$N$7</c:f>
                <c:numCache>
                  <c:formatCode>General</c:formatCode>
                  <c:ptCount val="5"/>
                  <c:pt idx="0">
                    <c:v>0.545866228</c:v>
                  </c:pt>
                  <c:pt idx="1">
                    <c:v>0.814666401</c:v>
                  </c:pt>
                  <c:pt idx="2">
                    <c:v>0.82227354</c:v>
                  </c:pt>
                  <c:pt idx="3">
                    <c:v>1.239606012</c:v>
                  </c:pt>
                  <c:pt idx="4">
                    <c:v>1.494801717</c:v>
                  </c:pt>
                </c:numCache>
              </c:numRef>
            </c:plus>
            <c:minus>
              <c:numRef>
                <c:f>'GMT2'!$P$3:$P$7</c:f>
                <c:numCache>
                  <c:formatCode>General</c:formatCode>
                  <c:ptCount val="5"/>
                  <c:pt idx="0">
                    <c:v>0.545866228</c:v>
                  </c:pt>
                  <c:pt idx="1">
                    <c:v>0.814666401</c:v>
                  </c:pt>
                  <c:pt idx="2">
                    <c:v>0.822273539</c:v>
                  </c:pt>
                  <c:pt idx="3">
                    <c:v>1.239606011999999</c:v>
                  </c:pt>
                  <c:pt idx="4">
                    <c:v>1.494801717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'GMT2'!$O$3:$O$7</c:f>
              <c:numCache>
                <c:formatCode>0.00</c:formatCode>
                <c:ptCount val="5"/>
                <c:pt idx="0">
                  <c:v>1.18445007</c:v>
                </c:pt>
                <c:pt idx="1">
                  <c:v>2.023225162</c:v>
                </c:pt>
                <c:pt idx="2">
                  <c:v>3.137881679</c:v>
                </c:pt>
                <c:pt idx="3">
                  <c:v>4.912417791</c:v>
                </c:pt>
                <c:pt idx="4">
                  <c:v>7.09737479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758024"/>
        <c:axId val="-2107755048"/>
      </c:barChart>
      <c:catAx>
        <c:axId val="-21077580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755048"/>
        <c:crosses val="autoZero"/>
        <c:auto val="1"/>
        <c:lblAlgn val="ctr"/>
        <c:lblOffset val="100"/>
        <c:noMultiLvlLbl val="0"/>
      </c:catAx>
      <c:valAx>
        <c:axId val="-2107755048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75802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'GMT2'!$R$10</c:f>
          <c:strCache>
            <c:ptCount val="1"/>
            <c:pt idx="0">
              <c:v>CRAIGMYLE TEMPERATURE ON THE COLDEST DAY OF THE YEAR
projected change per degree of global mean temperature change relative to 1980-2009 = -36oC</c:v>
            </c:pt>
          </c:strCache>
        </c:strRef>
      </c:tx>
      <c:layout>
        <c:manualLayout>
          <c:xMode val="edge"/>
          <c:yMode val="edge"/>
          <c:x val="0.15994966783546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'GMT2'!$Q$3:$Q$7</c:f>
                <c:numCache>
                  <c:formatCode>General</c:formatCode>
                  <c:ptCount val="5"/>
                  <c:pt idx="0">
                    <c:v>1.804904658</c:v>
                  </c:pt>
                  <c:pt idx="1">
                    <c:v>2.042290325</c:v>
                  </c:pt>
                  <c:pt idx="2">
                    <c:v>2.180288226</c:v>
                  </c:pt>
                  <c:pt idx="3">
                    <c:v>2.67456495</c:v>
                  </c:pt>
                  <c:pt idx="4">
                    <c:v>2.883689459999999</c:v>
                  </c:pt>
                </c:numCache>
              </c:numRef>
            </c:plus>
            <c:minus>
              <c:numRef>
                <c:f>'GMT2'!$S$3:$S$7</c:f>
                <c:numCache>
                  <c:formatCode>General</c:formatCode>
                  <c:ptCount val="5"/>
                  <c:pt idx="0">
                    <c:v>1.804904658999999</c:v>
                  </c:pt>
                  <c:pt idx="1">
                    <c:v>2.042290325</c:v>
                  </c:pt>
                  <c:pt idx="2">
                    <c:v>2.180288226</c:v>
                  </c:pt>
                  <c:pt idx="3">
                    <c:v>2.674564953000001</c:v>
                  </c:pt>
                  <c:pt idx="4">
                    <c:v>2.883689459999999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'GMT2'!$R$3:$R$7</c:f>
              <c:numCache>
                <c:formatCode>0.00</c:formatCode>
                <c:ptCount val="5"/>
                <c:pt idx="0">
                  <c:v>2.499829135</c:v>
                </c:pt>
                <c:pt idx="1">
                  <c:v>3.680999247</c:v>
                </c:pt>
                <c:pt idx="2">
                  <c:v>5.537827128</c:v>
                </c:pt>
                <c:pt idx="3">
                  <c:v>8.638083387</c:v>
                </c:pt>
                <c:pt idx="4">
                  <c:v>11.1334558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693496"/>
        <c:axId val="-2107688568"/>
      </c:barChart>
      <c:catAx>
        <c:axId val="-210769349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688568"/>
        <c:crosses val="autoZero"/>
        <c:auto val="1"/>
        <c:lblAlgn val="ctr"/>
        <c:lblOffset val="100"/>
        <c:noMultiLvlLbl val="0"/>
      </c:catAx>
      <c:valAx>
        <c:axId val="-2107688568"/>
        <c:scaling>
          <c:orientation val="minMax"/>
          <c:max val="1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693496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'GMT2'!$U$10</c:f>
          <c:strCache>
            <c:ptCount val="1"/>
            <c:pt idx="0">
              <c:v>CRAIGMYLE TEMPERATURE ON THE WARMEST DAY OF THE YEAR
projected change per degree of global mean temperature change relative to 1980-2009 = 24oC</c:v>
            </c:pt>
          </c:strCache>
        </c:strRef>
      </c:tx>
      <c:layout>
        <c:manualLayout>
          <c:xMode val="edge"/>
          <c:yMode val="edge"/>
          <c:x val="0.155507359948082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'GMT2'!$T$3:$T$7</c:f>
                <c:numCache>
                  <c:formatCode>General</c:formatCode>
                  <c:ptCount val="5"/>
                  <c:pt idx="0">
                    <c:v>0.782291073</c:v>
                  </c:pt>
                  <c:pt idx="1">
                    <c:v>1.201268056</c:v>
                  </c:pt>
                  <c:pt idx="2">
                    <c:v>1.285165605</c:v>
                  </c:pt>
                  <c:pt idx="3">
                    <c:v>1.70291838</c:v>
                  </c:pt>
                  <c:pt idx="4">
                    <c:v>1.747689378</c:v>
                  </c:pt>
                </c:numCache>
              </c:numRef>
            </c:plus>
            <c:minus>
              <c:numRef>
                <c:f>'GMT2'!$V$3:$V$7</c:f>
                <c:numCache>
                  <c:formatCode>General</c:formatCode>
                  <c:ptCount val="5"/>
                  <c:pt idx="0">
                    <c:v>0.782291072</c:v>
                  </c:pt>
                  <c:pt idx="1">
                    <c:v>1.201268055</c:v>
                  </c:pt>
                  <c:pt idx="2">
                    <c:v>1.285165606</c:v>
                  </c:pt>
                  <c:pt idx="3">
                    <c:v>1.702918379</c:v>
                  </c:pt>
                  <c:pt idx="4">
                    <c:v>1.747689378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'GMT2'!$U$3:$U$7</c:f>
              <c:numCache>
                <c:formatCode>0.00</c:formatCode>
                <c:ptCount val="5"/>
                <c:pt idx="0">
                  <c:v>1.340469468</c:v>
                </c:pt>
                <c:pt idx="1">
                  <c:v>2.430376233</c:v>
                </c:pt>
                <c:pt idx="2">
                  <c:v>3.595947722</c:v>
                </c:pt>
                <c:pt idx="3">
                  <c:v>5.51400864</c:v>
                </c:pt>
                <c:pt idx="4">
                  <c:v>7.893990191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250424"/>
        <c:axId val="-2108256344"/>
      </c:barChart>
      <c:catAx>
        <c:axId val="-21082504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256344"/>
        <c:crosses val="autoZero"/>
        <c:auto val="1"/>
        <c:lblAlgn val="ctr"/>
        <c:lblOffset val="100"/>
        <c:noMultiLvlLbl val="0"/>
      </c:catAx>
      <c:valAx>
        <c:axId val="-210825634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25042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'GMT2'!$X$10</c:f>
          <c:strCache>
            <c:ptCount val="1"/>
            <c:pt idx="0">
              <c:v>CRAIGMYLE DAYS ABOVE 25C
projected change per degree of global mean temperature change relative to 1980-2009 = 39 days</c:v>
            </c:pt>
          </c:strCache>
        </c:strRef>
      </c:tx>
      <c:layout>
        <c:manualLayout>
          <c:xMode val="edge"/>
          <c:yMode val="edge"/>
          <c:x val="0.167353514314434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'GMT2'!$W$3:$W$7</c:f>
                <c:numCache>
                  <c:formatCode>General</c:formatCode>
                  <c:ptCount val="5"/>
                  <c:pt idx="0">
                    <c:v>4.832757316</c:v>
                  </c:pt>
                  <c:pt idx="1">
                    <c:v>7.027207429999999</c:v>
                  </c:pt>
                  <c:pt idx="2">
                    <c:v>8.52435625</c:v>
                  </c:pt>
                  <c:pt idx="3">
                    <c:v>10.93431977</c:v>
                  </c:pt>
                  <c:pt idx="4">
                    <c:v>9.873294210000004</c:v>
                  </c:pt>
                </c:numCache>
              </c:numRef>
            </c:plus>
            <c:minus>
              <c:numRef>
                <c:f>'GMT2'!$Y$3:$Y$7</c:f>
                <c:numCache>
                  <c:formatCode>General</c:formatCode>
                  <c:ptCount val="5"/>
                  <c:pt idx="0">
                    <c:v>4.83275733</c:v>
                  </c:pt>
                  <c:pt idx="1">
                    <c:v>7.027207430000001</c:v>
                  </c:pt>
                  <c:pt idx="2">
                    <c:v>8.524356249999996</c:v>
                  </c:pt>
                  <c:pt idx="3">
                    <c:v>10.93431976</c:v>
                  </c:pt>
                  <c:pt idx="4">
                    <c:v>9.873294209999997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'GMT2'!$X$3:$X$7</c:f>
              <c:numCache>
                <c:formatCode>0.00</c:formatCode>
                <c:ptCount val="5"/>
                <c:pt idx="0">
                  <c:v>10.5297619</c:v>
                </c:pt>
                <c:pt idx="1">
                  <c:v>19.21785714</c:v>
                </c:pt>
                <c:pt idx="2">
                  <c:v>28.79404762</c:v>
                </c:pt>
                <c:pt idx="3">
                  <c:v>44.1530754</c:v>
                </c:pt>
                <c:pt idx="4">
                  <c:v>61.57575758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315016"/>
        <c:axId val="-2108312040"/>
      </c:barChart>
      <c:catAx>
        <c:axId val="-210831501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312040"/>
        <c:crosses val="autoZero"/>
        <c:auto val="1"/>
        <c:lblAlgn val="ctr"/>
        <c:lblOffset val="100"/>
        <c:noMultiLvlLbl val="0"/>
      </c:catAx>
      <c:valAx>
        <c:axId val="-210831204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1827454616906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315016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'GMT2'!$AA$10</c:f>
          <c:strCache>
            <c:ptCount val="1"/>
            <c:pt idx="0">
              <c:v>CRAIGMYLE DAYS ABOVE 30C
projected change per degree of global mean temperature change relative to 1980-2009 = 9.9 days</c:v>
            </c:pt>
          </c:strCache>
        </c:strRef>
      </c:tx>
      <c:layout>
        <c:manualLayout>
          <c:xMode val="edge"/>
          <c:yMode val="edge"/>
          <c:x val="0.180680437976579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'GMT2'!$Z$3:$Z$7</c:f>
                <c:numCache>
                  <c:formatCode>General</c:formatCode>
                  <c:ptCount val="5"/>
                  <c:pt idx="0">
                    <c:v>3.312131606</c:v>
                  </c:pt>
                  <c:pt idx="1">
                    <c:v>6.051715284999999</c:v>
                  </c:pt>
                  <c:pt idx="2">
                    <c:v>7.19912381</c:v>
                  </c:pt>
                  <c:pt idx="3">
                    <c:v>10.96558122</c:v>
                  </c:pt>
                  <c:pt idx="4">
                    <c:v>12.34530309</c:v>
                  </c:pt>
                </c:numCache>
              </c:numRef>
            </c:plus>
            <c:minus>
              <c:numRef>
                <c:f>'GMT2'!$AB$3:$AB$7</c:f>
                <c:numCache>
                  <c:formatCode>General</c:formatCode>
                  <c:ptCount val="5"/>
                  <c:pt idx="0">
                    <c:v>3.312131607</c:v>
                  </c:pt>
                  <c:pt idx="1">
                    <c:v>6.051715290000001</c:v>
                  </c:pt>
                  <c:pt idx="2">
                    <c:v>7.19912382</c:v>
                  </c:pt>
                  <c:pt idx="3">
                    <c:v>10.96558122</c:v>
                  </c:pt>
                  <c:pt idx="4">
                    <c:v>12.34530308999999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'GMT2'!$AA$3:$AA$7</c:f>
              <c:numCache>
                <c:formatCode>0.00</c:formatCode>
                <c:ptCount val="5"/>
                <c:pt idx="0">
                  <c:v>5.662380952</c:v>
                </c:pt>
                <c:pt idx="1">
                  <c:v>11.49095238</c:v>
                </c:pt>
                <c:pt idx="2">
                  <c:v>18.75047619</c:v>
                </c:pt>
                <c:pt idx="3">
                  <c:v>32.0052877</c:v>
                </c:pt>
                <c:pt idx="4">
                  <c:v>49.19336219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376808"/>
        <c:axId val="-2108385080"/>
      </c:barChart>
      <c:catAx>
        <c:axId val="-210837680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385080"/>
        <c:crosses val="autoZero"/>
        <c:auto val="1"/>
        <c:lblAlgn val="ctr"/>
        <c:lblOffset val="100"/>
        <c:noMultiLvlLbl val="0"/>
      </c:catAx>
      <c:valAx>
        <c:axId val="-210838508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2480997928044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376808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31" workbookViewId="0" zoomToFit="1"/>
  </sheetViews>
  <pageMargins left="0.75" right="0.75" top="1" bottom="1" header="0.5" footer="0.5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"/>
  <sheetViews>
    <sheetView workbookViewId="0">
      <selection activeCell="A2" sqref="A2"/>
    </sheetView>
  </sheetViews>
  <sheetFormatPr baseColWidth="10" defaultRowHeight="15" x14ac:dyDescent="0"/>
  <cols>
    <col min="8" max="8" width="17.5" customWidth="1"/>
    <col min="23" max="23" width="16.83203125" customWidth="1"/>
    <col min="26" max="26" width="16" customWidth="1"/>
    <col min="29" max="29" width="13" customWidth="1"/>
    <col min="32" max="32" width="19" customWidth="1"/>
  </cols>
  <sheetData>
    <row r="1" spans="1:109" s="2" customFormat="1" ht="105">
      <c r="A1" s="2" t="s">
        <v>126</v>
      </c>
      <c r="B1" s="2" t="str">
        <f>'GMT DATA'!B1</f>
        <v>avg.winter.djf.temp.minus1SD</v>
      </c>
      <c r="C1" s="2" t="str">
        <f>CONCATENATE($A$1," Average Winter (Dec-Feb) Temperature ")</f>
        <v xml:space="preserve">Craigmyle Average Winter (Dec-Feb) Temperature </v>
      </c>
      <c r="D1" s="2" t="str">
        <f>'GMT DATA'!D1</f>
        <v>avg.winter.djf.temp.plus1SD</v>
      </c>
      <c r="E1" s="2" t="str">
        <f>'GMT DATA'!E1</f>
        <v>avg.summer.jja.temp.minus1SD</v>
      </c>
      <c r="F1" s="2" t="str">
        <f>CONCATENATE($A$1," Average Summer (Jun-Aug) Temperature ")</f>
        <v xml:space="preserve">Craigmyle Average Summer (Jun-Aug) Temperature </v>
      </c>
      <c r="G1" s="2" t="str">
        <f>'GMT DATA'!G1</f>
        <v>avg.summer.jja.temp.plus1SD</v>
      </c>
      <c r="H1" s="2" t="str">
        <f>'GMT DATA'!H1</f>
        <v>avg.growing.mjja.temp.minus1SD</v>
      </c>
      <c r="I1" s="2" t="str">
        <f>CONCATENATE($A$1," Average Growing Season (May-Aug) Temperature")</f>
        <v>Craigmyle Average Growing Season (May-Aug) Temperature</v>
      </c>
      <c r="J1" s="2" t="str">
        <f>'GMT DATA'!J1</f>
        <v>avg.growing.mjja.temp.plus1SD</v>
      </c>
      <c r="K1" s="2" t="str">
        <f>'GMT DATA'!K1</f>
        <v>avg.jan.temp.minus1SD</v>
      </c>
      <c r="L1" s="2" t="str">
        <f>CONCATENATE($A$1," Average January Temperature")</f>
        <v>Craigmyle Average January Temperature</v>
      </c>
      <c r="M1" s="2" t="str">
        <f>'GMT DATA'!M1</f>
        <v>avg.jan.temp.plus1SD</v>
      </c>
      <c r="N1" s="2" t="str">
        <f>'GMT DATA'!N1</f>
        <v>avg.jul.temp.minus1SD</v>
      </c>
      <c r="O1" s="2" t="str">
        <f>CONCATENATE($A$1," Average July Temperature")</f>
        <v>Craigmyle Average July Temperature</v>
      </c>
      <c r="P1" s="2" t="str">
        <f>'GMT DATA'!P1</f>
        <v>avg.jul.temp.plus1SD</v>
      </c>
      <c r="Q1" s="2" t="str">
        <f>'GMT DATA'!Q1</f>
        <v>coldest.day.minus1SD</v>
      </c>
      <c r="R1" s="2" t="str">
        <f>CONCATENATE($A$1," Temperature on the Coldest Day of the Year")</f>
        <v>Craigmyle Temperature on the Coldest Day of the Year</v>
      </c>
      <c r="S1" s="2" t="str">
        <f>'GMT DATA'!S1</f>
        <v>coldest.day.plus1SD</v>
      </c>
      <c r="T1" s="2" t="str">
        <f>'GMT DATA'!T1</f>
        <v>warmest.day.minus1SD</v>
      </c>
      <c r="U1" s="2" t="str">
        <f>CONCATENATE($A$1," Temperature on the Warmest Day of the Year")</f>
        <v>Craigmyle Temperature on the Warmest Day of the Year</v>
      </c>
      <c r="V1" s="2" t="str">
        <f>'GMT DATA'!V1</f>
        <v>warmest.day.plus1SD</v>
      </c>
      <c r="W1" s="2" t="str">
        <f>'GMT DATA'!W1</f>
        <v>tmax.above.25.minus1SD</v>
      </c>
      <c r="X1" s="2" t="str">
        <f>CONCATENATE($A$1," Days above 25C")</f>
        <v>Craigmyle Days above 25C</v>
      </c>
      <c r="Y1" s="2" t="str">
        <f>'GMT DATA'!Y1</f>
        <v>tmax.above.25.plus1SD</v>
      </c>
      <c r="Z1" s="2" t="str">
        <f>'GMT DATA'!Z1</f>
        <v>tmax.above.30.minus1SD</v>
      </c>
      <c r="AA1" s="2" t="str">
        <f>CONCATENATE($A$1," Days Above 30C")</f>
        <v>Craigmyle Days Above 30C</v>
      </c>
      <c r="AB1" s="2" t="str">
        <f>'GMT DATA'!AB1</f>
        <v>tmax.above.30.plus1SD</v>
      </c>
      <c r="AC1" s="2" t="str">
        <f>'GMT DATA'!AC1</f>
        <v>tmin.below.5.minus1SD</v>
      </c>
      <c r="AD1" s="2" t="str">
        <f>CONCATENATE($A$1," Days Below 5C")</f>
        <v>Craigmyle Days Below 5C</v>
      </c>
      <c r="AE1" s="2" t="str">
        <f>'GMT DATA'!AE1</f>
        <v>tmin.below.5.plus1SD</v>
      </c>
      <c r="AF1" s="2" t="str">
        <f>'GMT DATA'!AF1</f>
        <v>tmin.below.minus.30.minus1SD</v>
      </c>
      <c r="AG1" s="2" t="str">
        <f>CONCATENATE($A$1," Days Below -30C")</f>
        <v>Craigmyle Days Below -30C</v>
      </c>
      <c r="AH1" s="2" t="str">
        <f>'GMT DATA'!AH1</f>
        <v>tmin.below.minus.30.plus1SD</v>
      </c>
      <c r="AI1" s="2" t="str">
        <f>'GMT DATA'!AI1</f>
        <v>fall.first.freeze.minus1SD</v>
      </c>
      <c r="AJ1" s="2" t="str">
        <f>CONCATENATE($A$1," Date of First Freeze in Fall")</f>
        <v>Craigmyle Date of First Freeze in Fall</v>
      </c>
      <c r="AK1" s="2" t="str">
        <f>'GMT DATA'!AK1</f>
        <v>fall.first.freeze.plus1SD</v>
      </c>
      <c r="AL1" s="2" t="str">
        <f>'GMT DATA'!AL1</f>
        <v>spring.last.freeze.minus1SD</v>
      </c>
      <c r="AM1" s="2" t="str">
        <f>CONCATENATE($A$1," Date of Last Freeze in Spring")</f>
        <v>Craigmyle Date of Last Freeze in Spring</v>
      </c>
      <c r="AN1" s="2" t="str">
        <f>'GMT DATA'!AN1</f>
        <v>spring.last.freeze.plus1SD</v>
      </c>
      <c r="AO1" s="2" t="str">
        <f>'GMT DATA'!AO1</f>
        <v>frost.free.season.length.minus1SD</v>
      </c>
      <c r="AP1" s="2" t="str">
        <f>CONCATENATE($A$1," Length of Frost-Free Season")</f>
        <v>Craigmyle Length of Frost-Free Season</v>
      </c>
      <c r="AQ1" s="2" t="str">
        <f>'GMT DATA'!AQ1</f>
        <v>frost.free.season.length.plus1SD</v>
      </c>
      <c r="AR1" s="2" t="str">
        <f>'GMT DATA'!AR1</f>
        <v>growing.season.start.minus1SD</v>
      </c>
      <c r="AS1" s="2" t="str">
        <f>CONCATENATE($A$1," Start of Growing Season")</f>
        <v>Craigmyle Start of Growing Season</v>
      </c>
      <c r="AT1" s="2" t="str">
        <f>'GMT DATA'!AT1</f>
        <v>growing.season.start.plus1SD</v>
      </c>
      <c r="AU1" s="2" t="str">
        <f>'GMT DATA'!AU1</f>
        <v>growing.season.end.minus1SD</v>
      </c>
      <c r="AV1" s="2" t="str">
        <f>CONCATENATE($A$1," End of Growing Season ")</f>
        <v xml:space="preserve">Craigmyle End of Growing Season </v>
      </c>
      <c r="AW1" s="2" t="str">
        <f>'GMT DATA'!AW1</f>
        <v>growing.season.end.plus1SD</v>
      </c>
      <c r="AX1" s="2" t="str">
        <f>'GMT DATA'!AX1</f>
        <v>growing.season.length.minus1SD</v>
      </c>
      <c r="AY1" s="2" t="str">
        <f>CONCATENATE($A$1," Length of Growing Season ")</f>
        <v xml:space="preserve">Craigmyle Length of Growing Season </v>
      </c>
      <c r="AZ1" s="2" t="str">
        <f>'GMT DATA'!AZ1</f>
        <v>growing.season.length.plus1SD</v>
      </c>
      <c r="BA1" s="2" t="str">
        <f>'GMT DATA'!BA1</f>
        <v>degree.days.0C.minus1SD</v>
      </c>
      <c r="BB1" s="2" t="str">
        <f>CONCATENATE($A$1," Degree-Days Above 0C")</f>
        <v>Craigmyle Degree-Days Above 0C</v>
      </c>
      <c r="BC1" s="2" t="str">
        <f>'GMT DATA'!BC1</f>
        <v>degree.days.0C.plus1SD</v>
      </c>
      <c r="BD1" s="2" t="str">
        <f>'GMT DATA'!BD1</f>
        <v>degree.days.5C.minus1SD</v>
      </c>
      <c r="BE1" s="2" t="str">
        <f>CONCATENATE($A$1," Degree-Days Above 5C")</f>
        <v>Craigmyle Degree-Days Above 5C</v>
      </c>
      <c r="BF1" s="2" t="str">
        <f>'GMT DATA'!BF1</f>
        <v>degree.days.5C.plus1SD</v>
      </c>
      <c r="BG1" s="2" t="str">
        <f>'GMT DATA'!BG1</f>
        <v>degree.days.6C.minus1SD</v>
      </c>
      <c r="BH1" s="2" t="str">
        <f>CONCATENATE($A$1," Degree-Days Above 6C")</f>
        <v>Craigmyle Degree-Days Above 6C</v>
      </c>
      <c r="BI1" s="2" t="str">
        <f>'GMT DATA'!BI1</f>
        <v>degree.days.6C.plus1SD</v>
      </c>
      <c r="BJ1" s="2" t="str">
        <f>'GMT DATA'!BJ1</f>
        <v>degree.days.7C.minus1SD</v>
      </c>
      <c r="BK1" s="2" t="str">
        <f>CONCATENATE($A$1," Degree-Days Above 7C")</f>
        <v>Craigmyle Degree-Days Above 7C</v>
      </c>
      <c r="BL1" s="2" t="str">
        <f>'GMT DATA'!BL1</f>
        <v>degree.days.7C.plus1SD</v>
      </c>
      <c r="BM1" s="2" t="str">
        <f>'GMT DATA'!BM1</f>
        <v>degree.days.10C.minus1SD</v>
      </c>
      <c r="BN1" s="2" t="str">
        <f>CONCATENATE($A$1," Degree-Days Above 10C")</f>
        <v>Craigmyle Degree-Days Above 10C</v>
      </c>
      <c r="BO1" s="2" t="str">
        <f>'GMT DATA'!BO1</f>
        <v>degree.days.10C.plus1SD</v>
      </c>
      <c r="BP1" s="2" t="str">
        <f>'GMT DATA'!BP1</f>
        <v>degree.days.15C.minus1SD</v>
      </c>
      <c r="BQ1" s="2" t="str">
        <f>CONCATENATE($A$1," Degree-Days Above 15C")</f>
        <v>Craigmyle Degree-Days Above 15C</v>
      </c>
      <c r="BR1" s="2" t="str">
        <f>'GMT DATA'!BR1</f>
        <v>degree.days.15C.plus1SD</v>
      </c>
      <c r="BS1" s="2" t="str">
        <f>'GMT DATA'!BS1</f>
        <v>heating.degree.days.18C.minus1SD</v>
      </c>
      <c r="BT1" s="2" t="str">
        <f>CONCATENATE($A$1," Heating Degree-Days Below 18C")</f>
        <v>Craigmyle Heating Degree-Days Below 18C</v>
      </c>
      <c r="BU1" s="2" t="str">
        <f>'GMT DATA'!BU1</f>
        <v>heating.degree.days.18C.plus1SD</v>
      </c>
      <c r="BV1" s="2" t="str">
        <f>'GMT DATA'!BV1</f>
        <v>corn.heat.units.minus1SD</v>
      </c>
      <c r="BW1" s="2" t="str">
        <f>CONCATENATE($A$1," Corn Heat Units")</f>
        <v>Craigmyle Corn Heat Units</v>
      </c>
      <c r="BX1" s="2" t="str">
        <f>'GMT DATA'!BX1</f>
        <v>corn.heat.units.plus1SD</v>
      </c>
      <c r="BY1" s="2" t="str">
        <f>'GMT DATA'!BY1</f>
        <v>winter.sondjfma.pr.minus1SD</v>
      </c>
      <c r="BZ1" s="2" t="str">
        <f>CONCATENATE($A$1," Winter (Sep-Apr) Precipitation")</f>
        <v>Craigmyle Winter (Sep-Apr) Precipitation</v>
      </c>
      <c r="CA1" s="2" t="str">
        <f>'GMT DATA'!CA1</f>
        <v>winter.sondjfma.pr.plus1SD</v>
      </c>
      <c r="CB1" s="2" t="str">
        <f>'GMT DATA'!CB1</f>
        <v>growing.season.amjj.pr.minus1SD</v>
      </c>
      <c r="CC1" s="2" t="str">
        <f>CONCATENATE($A$1," Growing Season (Apr-Jul) Precipitation")</f>
        <v>Craigmyle Growing Season (Apr-Jul) Precipitation</v>
      </c>
      <c r="CD1" s="2" t="str">
        <f>'GMT DATA'!CD1</f>
        <v>growing.season.amjj.pr.plus1SD</v>
      </c>
      <c r="CE1" s="2" t="str">
        <f>'GMT DATA'!CE1</f>
        <v>growing.season.mjja.pr.minus1SD</v>
      </c>
      <c r="CF1" s="2" t="str">
        <f>CONCATENATE($A$1," Growing Season (May-Aug) Precipitation")</f>
        <v>Craigmyle Growing Season (May-Aug) Precipitation</v>
      </c>
      <c r="CG1" s="2" t="str">
        <f>'GMT DATA'!CG1</f>
        <v>growing.season.mjja.pr.plus1SD</v>
      </c>
      <c r="CH1" s="2" t="str">
        <f>'GMT DATA'!CH1</f>
        <v>wettest.day.minus1SD</v>
      </c>
      <c r="CI1" s="2" t="str">
        <f>CONCATENATE($A$1," Precipitation on Wettest Day of the Year")</f>
        <v>Craigmyle Precipitation on Wettest Day of the Year</v>
      </c>
      <c r="CJ1" s="2" t="str">
        <f>'GMT DATA'!CJ1</f>
        <v>wettest.day.plus1SD</v>
      </c>
      <c r="CK1" s="2" t="str">
        <f>'GMT DATA'!CK1</f>
        <v>winter.sondjfma.dry.days.minus1SD</v>
      </c>
      <c r="CL1" s="2" t="str">
        <f>CONCATENATE($A$1," Winter (Sep-Apr) Dry Days ")</f>
        <v xml:space="preserve">Craigmyle Winter (Sep-Apr) Dry Days </v>
      </c>
      <c r="CM1" s="2" t="str">
        <f>'GMT DATA'!CM1</f>
        <v>winter.sondjfma.dry.days.plus1SD</v>
      </c>
      <c r="CN1" s="2" t="str">
        <f>'GMT DATA'!CN1</f>
        <v>summer.mjja.dry.days.minus1SD</v>
      </c>
      <c r="CO1" s="2" t="str">
        <f>CONCATENATE($A$1," Summer (May-Aug) Dry Days ")</f>
        <v xml:space="preserve">Craigmyle Summer (May-Aug) Dry Days </v>
      </c>
      <c r="CP1" s="2" t="str">
        <f>'GMT DATA'!CP1</f>
        <v>summer.mjja.dry.days.plus1SD</v>
      </c>
      <c r="CQ1" s="2" t="str">
        <f>'GMT DATA'!CQ1</f>
        <v>pr.above.0.2mm.minus1SD</v>
      </c>
      <c r="CR1" s="2" t="str">
        <f>CONCATENATE($A$1," Wet Days with Precipitation Above 0.2mm ")</f>
        <v xml:space="preserve">Craigmyle Wet Days with Precipitation Above 0.2mm </v>
      </c>
      <c r="CS1" s="2" t="str">
        <f>'GMT DATA'!CS1</f>
        <v>pr.above.0.2mm.plus1SD</v>
      </c>
      <c r="CT1" s="2" t="str">
        <f>'GMT DATA'!CT1</f>
        <v>pr.above.25mm.minus1SD</v>
      </c>
      <c r="CU1" s="2" t="str">
        <f>CONCATENATE($A$1," Days with Precipitation Above 25mm ")</f>
        <v xml:space="preserve">Craigmyle Days with Precipitation Above 25mm </v>
      </c>
      <c r="CV1" s="2" t="str">
        <f>'GMT DATA'!CV1</f>
        <v>pr.above.25mm.plus1SD</v>
      </c>
      <c r="CW1" s="2" t="str">
        <f>'GMT DATA'!CW1</f>
        <v>winter.sondjfma.pr.as.snow.minus1SD</v>
      </c>
      <c r="CX1" s="2" t="str">
        <f>CONCATENATE($A$1," Percentage of Winter Precipitation as Snow")</f>
        <v>Craigmyle Percentage of Winter Precipitation as Snow</v>
      </c>
      <c r="CY1" s="2" t="str">
        <f>'GMT DATA'!CY1</f>
        <v>winter.sondjfma.pr.as.snow.plus1SD</v>
      </c>
      <c r="CZ1" s="2" t="str">
        <f>'GMT DATA'!CZ1</f>
        <v>annual.heat.moisture.index.minus1SD</v>
      </c>
      <c r="DA1" s="2" t="str">
        <f>CONCATENATE($A$1," Annual Heat Moisture Index")</f>
        <v>Craigmyle Annual Heat Moisture Index</v>
      </c>
      <c r="DB1" s="2" t="str">
        <f>'GMT DATA'!DB1</f>
        <v>annual.heat.moisture.index.plus1SD</v>
      </c>
      <c r="DC1" s="2" t="str">
        <f>'GMT DATA'!DC1</f>
        <v>summer.heat.moisture.index.minus1SD</v>
      </c>
      <c r="DD1" s="2" t="str">
        <f>CONCATENATE($A$1," Summer Heat Moisture Index")</f>
        <v>Craigmyle Summer Heat Moisture Index</v>
      </c>
      <c r="DE1" s="2" t="str">
        <f>'GMT DATA'!DE1</f>
        <v>summer.heat.moisture.index.plus1SD</v>
      </c>
    </row>
    <row r="2" spans="1:109">
      <c r="A2" t="str">
        <f>IF(AND('GMT DATA'!A2&lt;&gt;"NA",'GMT DATA'!A2&lt;&gt;"Inf"),'GMT DATA'!A2,"")</f>
        <v>1980-2009</v>
      </c>
      <c r="B2" s="1" t="str">
        <f>IF(AND('GMT DATA'!B2&lt;&gt;"NA",'GMT DATA'!B2&lt;&gt;"Inf"),'GMT DATA'!B2,"")</f>
        <v/>
      </c>
      <c r="C2" s="1">
        <f>IF(AND('GMT DATA'!C2&lt;&gt;"NA",'GMT DATA'!C2&lt;&gt;"Inf"),'GMT DATA'!C2,"")</f>
        <v>-9.7456895909999997</v>
      </c>
      <c r="D2" s="1" t="str">
        <f>IF(AND('GMT DATA'!D2&lt;&gt;"NA",'GMT DATA'!D2&lt;&gt;"Inf"),'GMT DATA'!D2,"")</f>
        <v/>
      </c>
      <c r="E2" s="1" t="str">
        <f>IF(AND('GMT DATA'!E2&lt;&gt;"NA",'GMT DATA'!E2&lt;&gt;"Inf"),'GMT DATA'!E2,"")</f>
        <v/>
      </c>
      <c r="F2" s="1">
        <f>IF(AND('GMT DATA'!F2&lt;&gt;"NA",'GMT DATA'!F2&lt;&gt;"Inf"),'GMT DATA'!F2,"")</f>
        <v>15.94115452</v>
      </c>
      <c r="G2" s="1" t="str">
        <f>IF(AND('GMT DATA'!G2&lt;&gt;"NA",'GMT DATA'!G2&lt;&gt;"Inf"),'GMT DATA'!G2,"")</f>
        <v/>
      </c>
      <c r="H2" s="1" t="str">
        <f>IF(AND('GMT DATA'!H2&lt;&gt;"NA",'GMT DATA'!H2&lt;&gt;"Inf"),'GMT DATA'!H2,"")</f>
        <v/>
      </c>
      <c r="I2" s="1">
        <f>IF(AND('GMT DATA'!I2&lt;&gt;"NA",'GMT DATA'!I2&lt;&gt;"Inf"),'GMT DATA'!I2,"")</f>
        <v>14.563319509999999</v>
      </c>
      <c r="J2" s="1" t="str">
        <f>IF(AND('GMT DATA'!J2&lt;&gt;"NA",'GMT DATA'!J2&lt;&gt;"Inf"),'GMT DATA'!J2,"")</f>
        <v/>
      </c>
      <c r="K2" s="1" t="str">
        <f>IF(AND('GMT DATA'!K2&lt;&gt;"NA",'GMT DATA'!K2&lt;&gt;"Inf"),'GMT DATA'!K2,"")</f>
        <v/>
      </c>
      <c r="L2" s="1">
        <f>IF(AND('GMT DATA'!L2&lt;&gt;"NA",'GMT DATA'!L2&lt;&gt;"Inf"),'GMT DATA'!L2,"")</f>
        <v>-11.28805376</v>
      </c>
      <c r="M2" s="1" t="str">
        <f>IF(AND('GMT DATA'!M2&lt;&gt;"NA",'GMT DATA'!M2&lt;&gt;"Inf"),'GMT DATA'!M2,"")</f>
        <v/>
      </c>
      <c r="N2" s="1" t="str">
        <f>IF(AND('GMT DATA'!N2&lt;&gt;"NA",'GMT DATA'!N2&lt;&gt;"Inf"),'GMT DATA'!N2,"")</f>
        <v/>
      </c>
      <c r="O2" s="1">
        <f>IF(AND('GMT DATA'!O2&lt;&gt;"NA",'GMT DATA'!O2&lt;&gt;"Inf"),'GMT DATA'!O2,"")</f>
        <v>17.10552994</v>
      </c>
      <c r="P2" s="1" t="str">
        <f>IF(AND('GMT DATA'!P2&lt;&gt;"NA",'GMT DATA'!P2&lt;&gt;"Inf"),'GMT DATA'!P2,"")</f>
        <v/>
      </c>
      <c r="Q2" s="1" t="str">
        <f>IF(AND('GMT DATA'!Q2&lt;&gt;"NA",'GMT DATA'!Q2&lt;&gt;"Inf"),'GMT DATA'!Q2,"")</f>
        <v/>
      </c>
      <c r="R2" s="1">
        <f>IF(AND('GMT DATA'!R2&lt;&gt;"NA",'GMT DATA'!R2&lt;&gt;"Inf"),'GMT DATA'!R2,"")</f>
        <v>-36.06</v>
      </c>
      <c r="S2" s="1" t="str">
        <f>IF(AND('GMT DATA'!S2&lt;&gt;"NA",'GMT DATA'!S2&lt;&gt;"Inf"),'GMT DATA'!S2,"")</f>
        <v/>
      </c>
      <c r="T2" s="1" t="str">
        <f>IF(AND('GMT DATA'!T2&lt;&gt;"NA",'GMT DATA'!T2&lt;&gt;"Inf"),'GMT DATA'!T2,"")</f>
        <v/>
      </c>
      <c r="U2" s="1">
        <f>IF(AND('GMT DATA'!U2&lt;&gt;"NA",'GMT DATA'!U2&lt;&gt;"Inf"),'GMT DATA'!U2,"")</f>
        <v>23.97</v>
      </c>
      <c r="V2" s="1" t="str">
        <f>IF(AND('GMT DATA'!V2&lt;&gt;"NA",'GMT DATA'!V2&lt;&gt;"Inf"),'GMT DATA'!V2,"")</f>
        <v/>
      </c>
      <c r="W2" s="1" t="str">
        <f>IF(AND('GMT DATA'!W2&lt;&gt;"NA",'GMT DATA'!W2&lt;&gt;"Inf"),'GMT DATA'!W2,"")</f>
        <v/>
      </c>
      <c r="X2" s="1">
        <f>IF(AND('GMT DATA'!X2&lt;&gt;"NA",'GMT DATA'!X2&lt;&gt;"Inf"),'GMT DATA'!X2,"")</f>
        <v>39.4</v>
      </c>
      <c r="Y2" s="1" t="str">
        <f>IF(AND('GMT DATA'!Y2&lt;&gt;"NA",'GMT DATA'!Y2&lt;&gt;"Inf"),'GMT DATA'!Y2,"")</f>
        <v/>
      </c>
      <c r="Z2" s="1" t="str">
        <f>IF(AND('GMT DATA'!Z2&lt;&gt;"NA",'GMT DATA'!Z2&lt;&gt;"Inf"),'GMT DATA'!Z2,"")</f>
        <v/>
      </c>
      <c r="AA2" s="1">
        <f>IF(AND('GMT DATA'!AA2&lt;&gt;"NA",'GMT DATA'!AA2&lt;&gt;"Inf"),'GMT DATA'!AA2,"")</f>
        <v>9.9333333330000002</v>
      </c>
      <c r="AB2" s="1" t="str">
        <f>IF(AND('GMT DATA'!AB2&lt;&gt;"NA",'GMT DATA'!AB2&lt;&gt;"Inf"),'GMT DATA'!AB2,"")</f>
        <v/>
      </c>
      <c r="AC2" s="1" t="str">
        <f>IF(AND('GMT DATA'!AC2&lt;&gt;"NA",'GMT DATA'!AC2&lt;&gt;"Inf"),'GMT DATA'!AC2,"")</f>
        <v/>
      </c>
      <c r="AD2" s="1">
        <f>IF(AND('GMT DATA'!AD2&lt;&gt;"NA",'GMT DATA'!AD2&lt;&gt;"Inf"),'GMT DATA'!AD2,"")</f>
        <v>211.6333333</v>
      </c>
      <c r="AE2" s="1" t="str">
        <f>IF(AND('GMT DATA'!AE2&lt;&gt;"NA",'GMT DATA'!AE2&lt;&gt;"Inf"),'GMT DATA'!AE2,"")</f>
        <v/>
      </c>
      <c r="AF2" s="1" t="str">
        <f>IF(AND('GMT DATA'!AF2&lt;&gt;"NA",'GMT DATA'!AF2&lt;&gt;"Inf"),'GMT DATA'!AF2,"")</f>
        <v/>
      </c>
      <c r="AG2" s="1">
        <f>IF(AND('GMT DATA'!AG2&lt;&gt;"NA",'GMT DATA'!AG2&lt;&gt;"Inf"),'GMT DATA'!AG2,"")</f>
        <v>5.8333333329999997</v>
      </c>
      <c r="AH2" s="1" t="str">
        <f>IF(AND('GMT DATA'!AH2&lt;&gt;"NA",'GMT DATA'!AH2&lt;&gt;"Inf"),'GMT DATA'!AH2,"")</f>
        <v/>
      </c>
      <c r="AI2" s="1" t="str">
        <f>IF(AND('GMT DATA'!AI2&lt;&gt;"NA",'GMT DATA'!AI2&lt;&gt;"Inf"),'GMT DATA'!AI2,"")</f>
        <v/>
      </c>
      <c r="AJ2" s="1">
        <f>IF(AND('GMT DATA'!AJ2&lt;&gt;"NA",'GMT DATA'!AJ2&lt;&gt;"Inf"),'GMT DATA'!AJ2,"")</f>
        <v>256.27999999999997</v>
      </c>
      <c r="AK2" s="1" t="str">
        <f>IF(AND('GMT DATA'!AK2&lt;&gt;"NA",'GMT DATA'!AK2&lt;&gt;"Inf"),'GMT DATA'!AK2,"")</f>
        <v/>
      </c>
      <c r="AL2" s="1" t="str">
        <f>IF(AND('GMT DATA'!AL2&lt;&gt;"NA",'GMT DATA'!AL2&lt;&gt;"Inf"),'GMT DATA'!AL2,"")</f>
        <v/>
      </c>
      <c r="AM2" s="1">
        <f>IF(AND('GMT DATA'!AM2&lt;&gt;"NA",'GMT DATA'!AM2&lt;&gt;"Inf"),'GMT DATA'!AM2,"")</f>
        <v>141.4</v>
      </c>
      <c r="AN2" s="1" t="str">
        <f>IF(AND('GMT DATA'!AN2&lt;&gt;"NA",'GMT DATA'!AN2&lt;&gt;"Inf"),'GMT DATA'!AN2,"")</f>
        <v/>
      </c>
      <c r="AO2" s="1" t="str">
        <f>IF(AND('GMT DATA'!AO2&lt;&gt;"NA",'GMT DATA'!AO2&lt;&gt;"Inf"),'GMT DATA'!AO2,"")</f>
        <v/>
      </c>
      <c r="AP2" s="1">
        <f>IF(AND('GMT DATA'!AP2&lt;&gt;"NA",'GMT DATA'!AP2&lt;&gt;"Inf"),'GMT DATA'!AP2,"")</f>
        <v>114.88</v>
      </c>
      <c r="AQ2" s="1" t="str">
        <f>IF(AND('GMT DATA'!AQ2&lt;&gt;"NA",'GMT DATA'!AQ2&lt;&gt;"Inf"),'GMT DATA'!AQ2,"")</f>
        <v/>
      </c>
      <c r="AR2" s="1" t="str">
        <f>IF(AND('GMT DATA'!AR2&lt;&gt;"NA",'GMT DATA'!AR2&lt;&gt;"Inf"),'GMT DATA'!AR2,"")</f>
        <v/>
      </c>
      <c r="AS2" s="1">
        <f>IF(AND('GMT DATA'!AS2&lt;&gt;"NA",'GMT DATA'!AS2&lt;&gt;"Inf"),'GMT DATA'!AS2,"")</f>
        <v>107.73913039999999</v>
      </c>
      <c r="AT2" s="1" t="str">
        <f>IF(AND('GMT DATA'!AT2&lt;&gt;"NA",'GMT DATA'!AT2&lt;&gt;"Inf"),'GMT DATA'!AT2,"")</f>
        <v/>
      </c>
      <c r="AU2" s="1" t="str">
        <f>IF(AND('GMT DATA'!AU2&lt;&gt;"NA",'GMT DATA'!AU2&lt;&gt;"Inf"),'GMT DATA'!AU2,"")</f>
        <v/>
      </c>
      <c r="AV2" s="1">
        <f>IF(AND('GMT DATA'!AV2&lt;&gt;"NA",'GMT DATA'!AV2&lt;&gt;"Inf"),'GMT DATA'!AV2,"")</f>
        <v>262.52173909999999</v>
      </c>
      <c r="AW2" s="1" t="str">
        <f>IF(AND('GMT DATA'!AW2&lt;&gt;"NA",'GMT DATA'!AW2&lt;&gt;"Inf"),'GMT DATA'!AW2,"")</f>
        <v/>
      </c>
      <c r="AX2" s="1" t="str">
        <f>IF(AND('GMT DATA'!AX2&lt;&gt;"NA",'GMT DATA'!AX2&lt;&gt;"Inf"),'GMT DATA'!AX2,"")</f>
        <v/>
      </c>
      <c r="AY2" s="1">
        <f>IF(AND('GMT DATA'!AY2&lt;&gt;"NA",'GMT DATA'!AY2&lt;&gt;"Inf"),'GMT DATA'!AY2,"")</f>
        <v>155.7826087</v>
      </c>
      <c r="AZ2" s="1" t="str">
        <f>IF(AND('GMT DATA'!AZ2&lt;&gt;"NA",'GMT DATA'!AZ2&lt;&gt;"Inf"),'GMT DATA'!AZ2,"")</f>
        <v/>
      </c>
      <c r="BA2" s="1" t="str">
        <f>IF(AND('GMT DATA'!BA2&lt;&gt;"NA",'GMT DATA'!BA2&lt;&gt;"Inf"),'GMT DATA'!BA2,"")</f>
        <v/>
      </c>
      <c r="BB2" s="1">
        <f>IF(AND('GMT DATA'!BB2&lt;&gt;"NA",'GMT DATA'!BB2&lt;&gt;"Inf"),'GMT DATA'!BB2,"")</f>
        <v>2070.7616619999999</v>
      </c>
      <c r="BC2" s="1" t="str">
        <f>IF(AND('GMT DATA'!BC2&lt;&gt;"NA",'GMT DATA'!BC2&lt;&gt;"Inf"),'GMT DATA'!BC2,"")</f>
        <v/>
      </c>
      <c r="BD2" s="1" t="str">
        <f>IF(AND('GMT DATA'!BD2&lt;&gt;"NA",'GMT DATA'!BD2&lt;&gt;"Inf"),'GMT DATA'!BD2,"")</f>
        <v/>
      </c>
      <c r="BE2" s="1">
        <f>IF(AND('GMT DATA'!BE2&lt;&gt;"NA",'GMT DATA'!BE2&lt;&gt;"Inf"),'GMT DATA'!BE2,"")</f>
        <v>1225.5383340000001</v>
      </c>
      <c r="BF2" s="1" t="str">
        <f>IF(AND('GMT DATA'!BF2&lt;&gt;"NA",'GMT DATA'!BF2&lt;&gt;"Inf"),'GMT DATA'!BF2,"")</f>
        <v/>
      </c>
      <c r="BG2" s="1" t="str">
        <f>IF(AND('GMT DATA'!BG2&lt;&gt;"NA",'GMT DATA'!BG2&lt;&gt;"Inf"),'GMT DATA'!BG2,"")</f>
        <v/>
      </c>
      <c r="BH2" s="1">
        <f>IF(AND('GMT DATA'!BH2&lt;&gt;"NA",'GMT DATA'!BH2&lt;&gt;"Inf"),'GMT DATA'!BH2,"")</f>
        <v>1080.3066650000001</v>
      </c>
      <c r="BI2" s="1" t="str">
        <f>IF(AND('GMT DATA'!BI2&lt;&gt;"NA",'GMT DATA'!BI2&lt;&gt;"Inf"),'GMT DATA'!BI2,"")</f>
        <v/>
      </c>
      <c r="BJ2" s="1" t="str">
        <f>IF(AND('GMT DATA'!BJ2&lt;&gt;"NA",'GMT DATA'!BJ2&lt;&gt;"Inf"),'GMT DATA'!BJ2,"")</f>
        <v/>
      </c>
      <c r="BK2" s="1">
        <f>IF(AND('GMT DATA'!BK2&lt;&gt;"NA",'GMT DATA'!BK2&lt;&gt;"Inf"),'GMT DATA'!BK2,"")</f>
        <v>942.98499960000004</v>
      </c>
      <c r="BL2" s="1" t="str">
        <f>IF(AND('GMT DATA'!BL2&lt;&gt;"NA",'GMT DATA'!BL2&lt;&gt;"Inf"),'GMT DATA'!BL2,"")</f>
        <v/>
      </c>
      <c r="BM2" s="1" t="str">
        <f>IF(AND('GMT DATA'!BM2&lt;&gt;"NA",'GMT DATA'!BM2&lt;&gt;"Inf"),'GMT DATA'!BM2,"")</f>
        <v/>
      </c>
      <c r="BN2" s="1">
        <f>IF(AND('GMT DATA'!BN2&lt;&gt;"NA",'GMT DATA'!BN2&lt;&gt;"Inf"),'GMT DATA'!BN2,"")</f>
        <v>582.36166790000004</v>
      </c>
      <c r="BO2" s="1" t="str">
        <f>IF(AND('GMT DATA'!BO2&lt;&gt;"NA",'GMT DATA'!BO2&lt;&gt;"Inf"),'GMT DATA'!BO2,"")</f>
        <v/>
      </c>
      <c r="BP2" s="1" t="str">
        <f>IF(AND('GMT DATA'!BP2&lt;&gt;"NA",'GMT DATA'!BP2&lt;&gt;"Inf"),'GMT DATA'!BP2,"")</f>
        <v/>
      </c>
      <c r="BQ2" s="1">
        <f>IF(AND('GMT DATA'!BQ2&lt;&gt;"NA",'GMT DATA'!BQ2&lt;&gt;"Inf"),'GMT DATA'!BQ2,"")</f>
        <v>170.79999950000001</v>
      </c>
      <c r="BR2" s="1" t="str">
        <f>IF(AND('GMT DATA'!BR2&lt;&gt;"NA",'GMT DATA'!BR2&lt;&gt;"Inf"),'GMT DATA'!BR2,"")</f>
        <v/>
      </c>
      <c r="BS2" s="1" t="str">
        <f>IF(AND('GMT DATA'!BS2&lt;&gt;"NA",'GMT DATA'!BS2&lt;&gt;"Inf"),'GMT DATA'!BS2,"")</f>
        <v/>
      </c>
      <c r="BT2" s="1">
        <f>IF(AND('GMT DATA'!BT2&lt;&gt;"NA",'GMT DATA'!BT2&lt;&gt;"Inf"),'GMT DATA'!BT2,"")</f>
        <v>4221.698324</v>
      </c>
      <c r="BU2" s="1" t="str">
        <f>IF(AND('GMT DATA'!BU2&lt;&gt;"NA",'GMT DATA'!BU2&lt;&gt;"Inf"),'GMT DATA'!BU2,"")</f>
        <v/>
      </c>
      <c r="BV2" s="1" t="str">
        <f>IF(AND('GMT DATA'!BV2&lt;&gt;"NA",'GMT DATA'!BV2&lt;&gt;"Inf"),'GMT DATA'!BV2,"")</f>
        <v/>
      </c>
      <c r="BW2" s="1">
        <f>IF(AND('GMT DATA'!BW2&lt;&gt;"NA",'GMT DATA'!BW2&lt;&gt;"Inf"),'GMT DATA'!BW2,"")</f>
        <v>2034.369019</v>
      </c>
      <c r="BX2" s="1" t="str">
        <f>IF(AND('GMT DATA'!BX2&lt;&gt;"NA",'GMT DATA'!BX2&lt;&gt;"Inf"),'GMT DATA'!BX2,"")</f>
        <v/>
      </c>
      <c r="BY2" s="1" t="str">
        <f>IF(AND('GMT DATA'!BY2&lt;&gt;"NA",'GMT DATA'!BY2&lt;&gt;"Inf"),'GMT DATA'!BY2,"")</f>
        <v/>
      </c>
      <c r="BZ2" s="1">
        <f>IF(AND('GMT DATA'!BZ2&lt;&gt;"NA",'GMT DATA'!BZ2&lt;&gt;"Inf"),'GMT DATA'!BZ2,"")</f>
        <v>149.62307770000001</v>
      </c>
      <c r="CA2" s="1" t="str">
        <f>IF(AND('GMT DATA'!CA2&lt;&gt;"NA",'GMT DATA'!CA2&lt;&gt;"Inf"),'GMT DATA'!CA2,"")</f>
        <v/>
      </c>
      <c r="CB2" s="1" t="str">
        <f>IF(AND('GMT DATA'!CB2&lt;&gt;"NA",'GMT DATA'!CB2&lt;&gt;"Inf"),'GMT DATA'!CB2,"")</f>
        <v/>
      </c>
      <c r="CC2" s="1">
        <f>IF(AND('GMT DATA'!CC2&lt;&gt;"NA",'GMT DATA'!CC2&lt;&gt;"Inf"),'GMT DATA'!CC2,"")</f>
        <v>210.60384629999999</v>
      </c>
      <c r="CD2" s="1" t="str">
        <f>IF(AND('GMT DATA'!CD2&lt;&gt;"NA",'GMT DATA'!CD2&lt;&gt;"Inf"),'GMT DATA'!CD2,"")</f>
        <v/>
      </c>
      <c r="CE2" s="1" t="str">
        <f>IF(AND('GMT DATA'!CE2&lt;&gt;"NA",'GMT DATA'!CE2&lt;&gt;"Inf"),'GMT DATA'!CE2,"")</f>
        <v/>
      </c>
      <c r="CF2" s="1">
        <f>IF(AND('GMT DATA'!CF2&lt;&gt;"NA",'GMT DATA'!CF2&lt;&gt;"Inf"),'GMT DATA'!CF2,"")</f>
        <v>247.56538359999999</v>
      </c>
      <c r="CG2" s="1" t="str">
        <f>IF(AND('GMT DATA'!CG2&lt;&gt;"NA",'GMT DATA'!CG2&lt;&gt;"Inf"),'GMT DATA'!CG2,"")</f>
        <v/>
      </c>
      <c r="CH2" s="1" t="str">
        <f>IF(AND('GMT DATA'!CH2&lt;&gt;"NA",'GMT DATA'!CH2&lt;&gt;"Inf"),'GMT DATA'!CH2,"")</f>
        <v/>
      </c>
      <c r="CI2" s="1">
        <f>IF(AND('GMT DATA'!CI2&lt;&gt;"NA",'GMT DATA'!CI2&lt;&gt;"Inf"),'GMT DATA'!CI2,"")</f>
        <v>33.169230460000001</v>
      </c>
      <c r="CJ2" s="1" t="str">
        <f>IF(AND('GMT DATA'!CJ2&lt;&gt;"NA",'GMT DATA'!CJ2&lt;&gt;"Inf"),'GMT DATA'!CJ2,"")</f>
        <v/>
      </c>
      <c r="CK2" s="1" t="str">
        <f>IF(AND('GMT DATA'!CK2&lt;&gt;"NA",'GMT DATA'!CK2&lt;&gt;"Inf"),'GMT DATA'!CK2,"")</f>
        <v/>
      </c>
      <c r="CL2" s="1">
        <f>IF(AND('GMT DATA'!CL2&lt;&gt;"NA",'GMT DATA'!CL2&lt;&gt;"Inf"),'GMT DATA'!CL2,"")</f>
        <v>197.3846154</v>
      </c>
      <c r="CM2" s="1" t="str">
        <f>IF(AND('GMT DATA'!CM2&lt;&gt;"NA",'GMT DATA'!CM2&lt;&gt;"Inf"),'GMT DATA'!CM2,"")</f>
        <v/>
      </c>
      <c r="CN2" s="1" t="str">
        <f>IF(AND('GMT DATA'!CN2&lt;&gt;"NA",'GMT DATA'!CN2&lt;&gt;"Inf"),'GMT DATA'!CN2,"")</f>
        <v/>
      </c>
      <c r="CO2" s="1">
        <f>IF(AND('GMT DATA'!CO2&lt;&gt;"NA",'GMT DATA'!CO2&lt;&gt;"Inf"),'GMT DATA'!CO2,"")</f>
        <v>76.653846150000007</v>
      </c>
      <c r="CP2" s="1" t="str">
        <f>IF(AND('GMT DATA'!CP2&lt;&gt;"NA",'GMT DATA'!CP2&lt;&gt;"Inf"),'GMT DATA'!CP2,"")</f>
        <v/>
      </c>
      <c r="CQ2" s="1" t="str">
        <f>IF(AND('GMT DATA'!CQ2&lt;&gt;"NA",'GMT DATA'!CQ2&lt;&gt;"Inf"),'GMT DATA'!CQ2,"")</f>
        <v/>
      </c>
      <c r="CR2" s="1">
        <f>IF(AND('GMT DATA'!CR2&lt;&gt;"NA",'GMT DATA'!CR2&lt;&gt;"Inf"),'GMT DATA'!CR2,"")</f>
        <v>79.633333329999999</v>
      </c>
      <c r="CS2" s="1" t="str">
        <f>IF(AND('GMT DATA'!CS2&lt;&gt;"NA",'GMT DATA'!CS2&lt;&gt;"Inf"),'GMT DATA'!CS2,"")</f>
        <v/>
      </c>
      <c r="CT2" s="1" t="str">
        <f>IF(AND('GMT DATA'!CT2&lt;&gt;"NA",'GMT DATA'!CT2&lt;&gt;"Inf"),'GMT DATA'!CT2,"")</f>
        <v/>
      </c>
      <c r="CU2" s="1">
        <f>IF(AND('GMT DATA'!CU2&lt;&gt;"NA",'GMT DATA'!CU2&lt;&gt;"Inf"),'GMT DATA'!CU2,"")</f>
        <v>1.433333333</v>
      </c>
      <c r="CV2" s="1" t="str">
        <f>IF(AND('GMT DATA'!CV2&lt;&gt;"NA",'GMT DATA'!CV2&lt;&gt;"Inf"),'GMT DATA'!CV2,"")</f>
        <v/>
      </c>
      <c r="CW2" s="1" t="str">
        <f>IF(AND('GMT DATA'!CW2&lt;&gt;"NA",'GMT DATA'!CW2&lt;&gt;"Inf"),'GMT DATA'!CW2,"")</f>
        <v/>
      </c>
      <c r="CX2" s="1">
        <f>IF(AND('GMT DATA'!CX2&lt;&gt;"NA",'GMT DATA'!CX2&lt;&gt;"Inf"),'GMT DATA'!CX2,"")</f>
        <v>47.931381760000001</v>
      </c>
      <c r="CY2" s="1" t="str">
        <f>IF(AND('GMT DATA'!CY2&lt;&gt;"NA",'GMT DATA'!CY2&lt;&gt;"Inf"),'GMT DATA'!CY2,"")</f>
        <v/>
      </c>
      <c r="CZ2" s="1" t="str">
        <f>IF(AND('GMT DATA'!CZ2&lt;&gt;"NA",'GMT DATA'!CZ2&lt;&gt;"Inf"),'GMT DATA'!CZ2,"")</f>
        <v/>
      </c>
      <c r="DA2" s="1">
        <f>IF(AND('GMT DATA'!DA2&lt;&gt;"NA",'GMT DATA'!DA2&lt;&gt;"Inf"),'GMT DATA'!DA2,"")</f>
        <v>36.551263810000002</v>
      </c>
      <c r="DB2" s="1" t="str">
        <f>IF(AND('GMT DATA'!DB2&lt;&gt;"NA",'GMT DATA'!DB2&lt;&gt;"Inf"),'GMT DATA'!DB2,"")</f>
        <v/>
      </c>
      <c r="DC2" s="1" t="str">
        <f>IF(AND('GMT DATA'!DC2&lt;&gt;"NA",'GMT DATA'!DC2&lt;&gt;"Inf"),'GMT DATA'!DC2,"")</f>
        <v/>
      </c>
      <c r="DD2" s="1">
        <f>IF(AND('GMT DATA'!DD2&lt;&gt;"NA",'GMT DATA'!DD2&lt;&gt;"Inf"),'GMT DATA'!DD2,"")</f>
        <v>75.433558649999995</v>
      </c>
      <c r="DE2" s="1" t="str">
        <f>IF(AND('GMT DATA'!DE2&lt;&gt;"NA",'GMT DATA'!DE2&lt;&gt;"Inf"),'GMT DATA'!DE2,"")</f>
        <v/>
      </c>
    </row>
    <row r="3" spans="1:109">
      <c r="A3" t="str">
        <f>IF(AND('GMT DATA'!A3&lt;&gt;"NA",'GMT DATA'!A3&lt;&gt;"Inf"),'GMT DATA'!A3,"")</f>
        <v>+1C</v>
      </c>
      <c r="B3" s="1">
        <f>IF(AND('GMT DATA'!B3&lt;&gt;"NA",'GMT DATA'!B3&lt;&gt;"Inf"),'GMT DATA'!C3-'GMT DATA'!B3,"")</f>
        <v>0.81736051300000012</v>
      </c>
      <c r="C3" s="1">
        <f>IF(AND('GMT DATA'!C3&lt;&gt;"NA",'GMT DATA'!C3&lt;&gt;"Inf"),'GMT DATA'!C3,"")</f>
        <v>1.5108626270000001</v>
      </c>
      <c r="D3" s="1">
        <f>IF(AND('GMT DATA'!D3&lt;&gt;"NA",'GMT DATA'!D3&lt;&gt;"Inf"),'GMT DATA'!D3-'GMT DATA'!C3,"")</f>
        <v>0.8173605129999999</v>
      </c>
      <c r="E3" s="1">
        <f>IF(AND('GMT DATA'!E3&lt;&gt;"NA",'GMT DATA'!E3&lt;&gt;"Inf"),'GMT DATA'!F3-'GMT DATA'!E3,"")</f>
        <v>0.51702172400000002</v>
      </c>
      <c r="F3" s="1">
        <f>IF(AND('GMT DATA'!F3&lt;&gt;"NA",'GMT DATA'!F3&lt;&gt;"Inf"),'GMT DATA'!F3,"")</f>
        <v>1.16038039</v>
      </c>
      <c r="G3" s="1">
        <f>IF(AND('GMT DATA'!G3&lt;&gt;"NA",'GMT DATA'!G3&lt;&gt;"Inf"),'GMT DATA'!G3-'GMT DATA'!F3,"")</f>
        <v>0.51702172300000004</v>
      </c>
      <c r="H3" s="1">
        <f>IF(AND('GMT DATA'!H3&lt;&gt;"NA",'GMT DATA'!H3&lt;&gt;"Inf"),'GMT DATA'!I3-'GMT DATA'!H3,"")</f>
        <v>0.43425321500000003</v>
      </c>
      <c r="I3" s="1">
        <f>IF(AND('GMT DATA'!I3&lt;&gt;"NA",'GMT DATA'!I3&lt;&gt;"Inf"),'GMT DATA'!I3,"")</f>
        <v>1.114932397</v>
      </c>
      <c r="J3" s="1">
        <f>IF(AND('GMT DATA'!J3&lt;&gt;"NA",'GMT DATA'!J3&lt;&gt;"Inf"),'GMT DATA'!J3-'GMT DATA'!I3,"")</f>
        <v>0.43425321399999994</v>
      </c>
      <c r="K3" s="1">
        <f>IF(AND('GMT DATA'!K3&lt;&gt;"NA",'GMT DATA'!K3&lt;&gt;"Inf"),'GMT DATA'!L3-'GMT DATA'!K3,"")</f>
        <v>1.149299115</v>
      </c>
      <c r="L3" s="1">
        <f>IF(AND('GMT DATA'!L3&lt;&gt;"NA",'GMT DATA'!L3&lt;&gt;"Inf"),'GMT DATA'!L3,"")</f>
        <v>1.643851022</v>
      </c>
      <c r="M3" s="1">
        <f>IF(AND('GMT DATA'!M3&lt;&gt;"NA",'GMT DATA'!M3&lt;&gt;"Inf"),'GMT DATA'!M3-'GMT DATA'!L3,"")</f>
        <v>1.1492991160000001</v>
      </c>
      <c r="N3" s="1">
        <f>IF(AND('GMT DATA'!N3&lt;&gt;"NA",'GMT DATA'!N3&lt;&gt;"Inf"),'GMT DATA'!O3-'GMT DATA'!N3,"")</f>
        <v>0.54586622800000006</v>
      </c>
      <c r="O3" s="1">
        <f>IF(AND('GMT DATA'!O3&lt;&gt;"NA",'GMT DATA'!O3&lt;&gt;"Inf"),'GMT DATA'!O3,"")</f>
        <v>1.18445007</v>
      </c>
      <c r="P3" s="1">
        <f>IF(AND('GMT DATA'!P3&lt;&gt;"NA",'GMT DATA'!P3&lt;&gt;"Inf"),'GMT DATA'!P3-'GMT DATA'!O3,"")</f>
        <v>0.54586622799999995</v>
      </c>
      <c r="Q3" s="1">
        <f>IF(AND('GMT DATA'!Q3&lt;&gt;"NA",'GMT DATA'!Q3&lt;&gt;"Inf"),'GMT DATA'!R3-'GMT DATA'!Q3,"")</f>
        <v>1.8049046580000001</v>
      </c>
      <c r="R3" s="1">
        <f>IF(AND('GMT DATA'!R3&lt;&gt;"NA",'GMT DATA'!R3&lt;&gt;"Inf"),'GMT DATA'!R3,"")</f>
        <v>2.4998291350000001</v>
      </c>
      <c r="S3" s="1">
        <f>IF(AND('GMT DATA'!S3&lt;&gt;"NA",'GMT DATA'!S3&lt;&gt;"Inf"),'GMT DATA'!S3-'GMT DATA'!R3,"")</f>
        <v>1.8049046589999995</v>
      </c>
      <c r="T3" s="1">
        <f>IF(AND('GMT DATA'!T3&lt;&gt;"NA",'GMT DATA'!T3&lt;&gt;"Inf"),'GMT DATA'!U3-'GMT DATA'!T3,"")</f>
        <v>0.782291073</v>
      </c>
      <c r="U3" s="1">
        <f>IF(AND('GMT DATA'!U3&lt;&gt;"NA",'GMT DATA'!U3&lt;&gt;"Inf"),'GMT DATA'!U3,"")</f>
        <v>1.340469468</v>
      </c>
      <c r="V3" s="1">
        <f>IF(AND('GMT DATA'!V3&lt;&gt;"NA",'GMT DATA'!V3&lt;&gt;"Inf"),'GMT DATA'!V3-'GMT DATA'!U3,"")</f>
        <v>0.78229107199999981</v>
      </c>
      <c r="W3" s="1">
        <f>IF(AND('GMT DATA'!W3&lt;&gt;"NA",'GMT DATA'!W3&lt;&gt;"Inf"),'GMT DATA'!X3-'GMT DATA'!W3,"")</f>
        <v>4.8327573160000004</v>
      </c>
      <c r="X3" s="1">
        <f>IF(AND('GMT DATA'!X3&lt;&gt;"NA",'GMT DATA'!X3&lt;&gt;"Inf"),'GMT DATA'!X3,"")</f>
        <v>10.5297619</v>
      </c>
      <c r="Y3" s="1">
        <f>IF(AND('GMT DATA'!Y3&lt;&gt;"NA",'GMT DATA'!Y3&lt;&gt;"Inf"),'GMT DATA'!Y3-'GMT DATA'!X3,"")</f>
        <v>4.8327573299999997</v>
      </c>
      <c r="Z3" s="1">
        <f>IF(AND('GMT DATA'!Z3&lt;&gt;"NA",'GMT DATA'!Z3&lt;&gt;"Inf"),'GMT DATA'!AA3-'GMT DATA'!Z3,"")</f>
        <v>3.3121316060000003</v>
      </c>
      <c r="AA3" s="1">
        <f>IF(AND('GMT DATA'!AA3&lt;&gt;"NA",'GMT DATA'!AA3&lt;&gt;"Inf"),'GMT DATA'!AA3,"")</f>
        <v>5.6623809520000004</v>
      </c>
      <c r="AB3" s="1">
        <f>IF(AND('GMT DATA'!AB3&lt;&gt;"NA",'GMT DATA'!AB3&lt;&gt;"Inf"),'GMT DATA'!AB3-'GMT DATA'!AA3,"")</f>
        <v>3.3121316070000004</v>
      </c>
      <c r="AC3" s="1">
        <f>IF(AND('GMT DATA'!AC3&lt;&gt;"NA",'GMT DATA'!AC3&lt;&gt;"Inf"),'GMT DATA'!AD3-'GMT DATA'!AC3,"")</f>
        <v>5.4114758500000022</v>
      </c>
      <c r="AD3" s="1">
        <f>IF(AND('GMT DATA'!AD3&lt;&gt;"NA",'GMT DATA'!AD3&lt;&gt;"Inf"),'GMT DATA'!AD3,"")</f>
        <v>-14.304523809999999</v>
      </c>
      <c r="AE3" s="1">
        <f>IF(AND('GMT DATA'!AE3&lt;&gt;"NA",'GMT DATA'!AE3&lt;&gt;"Inf"),'GMT DATA'!AE3-'GMT DATA'!AD3,"")</f>
        <v>5.4114758459999983</v>
      </c>
      <c r="AF3" s="1">
        <f>IF(AND('GMT DATA'!AF3&lt;&gt;"NA",'GMT DATA'!AF3&lt;&gt;"Inf"),'GMT DATA'!AG3-'GMT DATA'!AF3,"")</f>
        <v>1.4976003199999997</v>
      </c>
      <c r="AG3" s="1">
        <f>MAX(IF(AND('GMT DATA'!AG3&lt;&gt;"NA",'GMT DATA'!AG3&lt;&gt;"Inf"),'GMT DATA'!AG3,""),-AG$2)</f>
        <v>-3.1559523810000001</v>
      </c>
      <c r="AH3" s="1">
        <f>MAX(0,MIN(IF(AND('GMT DATA'!AH3&lt;&gt;"NA",'GMT DATA'!AH3&lt;&gt;"Inf"),'GMT DATA'!AH3-'GMT DATA'!AG3,""),AG3+AG$2))</f>
        <v>1.4976003200000001</v>
      </c>
      <c r="AI3" s="1">
        <f>IF(AND('GMT DATA'!AI3&lt;&gt;"NA",'GMT DATA'!AI3&lt;&gt;"Inf"),'GMT DATA'!AJ3-'GMT DATA'!AI3,"")</f>
        <v>7.0606961029999997</v>
      </c>
      <c r="AJ3" s="1">
        <f>IF(AND('GMT DATA'!AJ3&lt;&gt;"NA",'GMT DATA'!AJ3&lt;&gt;"Inf"),'GMT DATA'!AJ3,"")</f>
        <v>7.8373809520000002</v>
      </c>
      <c r="AK3" s="1">
        <f>IF(AND('GMT DATA'!AK3&lt;&gt;"NA",'GMT DATA'!AK3&lt;&gt;"Inf"),'GMT DATA'!AK3-'GMT DATA'!AJ3,"")</f>
        <v>7.0606961080000001</v>
      </c>
      <c r="AL3" s="1">
        <f>IF(AND('GMT DATA'!AL3&lt;&gt;"NA",'GMT DATA'!AL3&lt;&gt;"Inf"),'GMT DATA'!AM3-'GMT DATA'!AL3,"")</f>
        <v>4.0076646570000003</v>
      </c>
      <c r="AM3" s="1">
        <f>IF(AND('GMT DATA'!AM3&lt;&gt;"NA",'GMT DATA'!AM3&lt;&gt;"Inf"),'GMT DATA'!AM3,"")</f>
        <v>-5.8454761900000003</v>
      </c>
      <c r="AN3" s="1">
        <f>IF(AND('GMT DATA'!AN3&lt;&gt;"NA",'GMT DATA'!AN3&lt;&gt;"Inf"),'GMT DATA'!AN3-'GMT DATA'!AM3,"")</f>
        <v>4.0076646560000002</v>
      </c>
      <c r="AO3" s="1">
        <f>IF(AND('GMT DATA'!AO3&lt;&gt;"NA",'GMT DATA'!AO3&lt;&gt;"Inf"),'GMT DATA'!AP3-'GMT DATA'!AO3,"")</f>
        <v>8.708123925999999</v>
      </c>
      <c r="AP3" s="1">
        <f>IF(AND('GMT DATA'!AP3&lt;&gt;"NA",'GMT DATA'!AP3&lt;&gt;"Inf"),'GMT DATA'!AP3,"")</f>
        <v>13.682857139999999</v>
      </c>
      <c r="AQ3" s="1">
        <f>IF(AND('GMT DATA'!AQ3&lt;&gt;"NA",'GMT DATA'!AQ3&lt;&gt;"Inf"),'GMT DATA'!AQ3-'GMT DATA'!AP3,"")</f>
        <v>8.7081239299999993</v>
      </c>
      <c r="AR3" s="1">
        <f>IF(AND('GMT DATA'!AR3&lt;&gt;"NA",'GMT DATA'!AR3&lt;&gt;"Inf"),'GMT DATA'!AS3-'GMT DATA'!AR3,"")</f>
        <v>6.3468970879999995</v>
      </c>
      <c r="AS3" s="1">
        <f>IF(AND('GMT DATA'!AS3&lt;&gt;"NA",'GMT DATA'!AS3&lt;&gt;"Inf"),'GMT DATA'!AS3,"")</f>
        <v>-7.9773809519999999</v>
      </c>
      <c r="AT3" s="1">
        <f>IF(AND('GMT DATA'!AT3&lt;&gt;"NA",'GMT DATA'!AT3&lt;&gt;"Inf"),'GMT DATA'!AT3-'GMT DATA'!AS3,"")</f>
        <v>6.3468970919999999</v>
      </c>
      <c r="AU3" s="1">
        <f>IF(AND('GMT DATA'!AU3&lt;&gt;"NA",'GMT DATA'!AU3&lt;&gt;"Inf"),'GMT DATA'!AV3-'GMT DATA'!AU3,"")</f>
        <v>3.3398712829999999</v>
      </c>
      <c r="AV3" s="1">
        <f>IF(AND('GMT DATA'!AV3&lt;&gt;"NA",'GMT DATA'!AV3&lt;&gt;"Inf"),'GMT DATA'!AV3,"")</f>
        <v>4.5638095239999998</v>
      </c>
      <c r="AW3" s="1">
        <f>IF(AND('GMT DATA'!AW3&lt;&gt;"NA",'GMT DATA'!AW3&lt;&gt;"Inf"),'GMT DATA'!AW3-'GMT DATA'!AV3,"")</f>
        <v>3.3398712819999998</v>
      </c>
      <c r="AX3" s="1">
        <f>IF(AND('GMT DATA'!AX3&lt;&gt;"NA",'GMT DATA'!AX3&lt;&gt;"Inf"),'GMT DATA'!AY3-'GMT DATA'!AX3,"")</f>
        <v>8.2468405489999981</v>
      </c>
      <c r="AY3" s="1">
        <f>IF(AND('GMT DATA'!AY3&lt;&gt;"NA",'GMT DATA'!AY3&lt;&gt;"Inf"),'GMT DATA'!AY3,"")</f>
        <v>12.541190479999999</v>
      </c>
      <c r="AZ3" s="1">
        <f>IF(AND('GMT DATA'!AZ3&lt;&gt;"NA",'GMT DATA'!AZ3&lt;&gt;"Inf"),'GMT DATA'!AZ3-'GMT DATA'!AY3,"")</f>
        <v>8.2468405399999991</v>
      </c>
      <c r="BA3" s="1">
        <f>IF(AND('GMT DATA'!BA3&lt;&gt;"NA",'GMT DATA'!BA3&lt;&gt;"Inf"),'GMT DATA'!BB3-'GMT DATA'!BA3,"")</f>
        <v>98.059599399999996</v>
      </c>
      <c r="BB3" s="1">
        <f>IF(AND('GMT DATA'!BB3&lt;&gt;"NA",'GMT DATA'!BB3&lt;&gt;"Inf"),'GMT DATA'!BB3,"")</f>
        <v>265.68837769999999</v>
      </c>
      <c r="BC3" s="1">
        <f>IF(AND('GMT DATA'!BC3&lt;&gt;"NA",'GMT DATA'!BC3&lt;&gt;"Inf"),'GMT DATA'!BC3-'GMT DATA'!BB3,"")</f>
        <v>98.059599400000025</v>
      </c>
      <c r="BD3" s="1">
        <f>IF(AND('GMT DATA'!BD3&lt;&gt;"NA",'GMT DATA'!BD3&lt;&gt;"Inf"),'GMT DATA'!BE3-'GMT DATA'!BD3,"")</f>
        <v>79.895994200000018</v>
      </c>
      <c r="BE3" s="1">
        <f>IF(AND('GMT DATA'!BE3&lt;&gt;"NA",'GMT DATA'!BE3&lt;&gt;"Inf"),'GMT DATA'!BE3,"")</f>
        <v>207.94166190000001</v>
      </c>
      <c r="BF3" s="1">
        <f>IF(AND('GMT DATA'!BF3&lt;&gt;"NA",'GMT DATA'!BF3&lt;&gt;"Inf"),'GMT DATA'!BF3-'GMT DATA'!BE3,"")</f>
        <v>79.895994099999967</v>
      </c>
      <c r="BG3" s="1">
        <f>IF(AND('GMT DATA'!BG3&lt;&gt;"NA",'GMT DATA'!BG3&lt;&gt;"Inf"),'GMT DATA'!BH3-'GMT DATA'!BG3,"")</f>
        <v>75.993393899999987</v>
      </c>
      <c r="BH3" s="1">
        <f>IF(AND('GMT DATA'!BH3&lt;&gt;"NA",'GMT DATA'!BH3&lt;&gt;"Inf"),'GMT DATA'!BH3,"")</f>
        <v>196.95227689999999</v>
      </c>
      <c r="BI3" s="1">
        <f>IF(AND('GMT DATA'!BI3&lt;&gt;"NA",'GMT DATA'!BI3&lt;&gt;"Inf"),'GMT DATA'!BI3-'GMT DATA'!BH3,"")</f>
        <v>75.993393900000029</v>
      </c>
      <c r="BJ3" s="1">
        <f>IF(AND('GMT DATA'!BJ3&lt;&gt;"NA",'GMT DATA'!BJ3&lt;&gt;"Inf"),'GMT DATA'!BK3-'GMT DATA'!BJ3,"")</f>
        <v>72.299222700000001</v>
      </c>
      <c r="BK3" s="1">
        <f>IF(AND('GMT DATA'!BK3&lt;&gt;"NA",'GMT DATA'!BK3&lt;&gt;"Inf"),'GMT DATA'!BK3,"")</f>
        <v>185.98028790000001</v>
      </c>
      <c r="BL3" s="1">
        <f>IF(AND('GMT DATA'!BL3&lt;&gt;"NA",'GMT DATA'!BL3&lt;&gt;"Inf"),'GMT DATA'!BL3-'GMT DATA'!BK3,"")</f>
        <v>72.299222699999973</v>
      </c>
      <c r="BM3" s="1">
        <f>IF(AND('GMT DATA'!BM3&lt;&gt;"NA",'GMT DATA'!BM3&lt;&gt;"Inf"),'GMT DATA'!BN3-'GMT DATA'!BM3,"")</f>
        <v>61.753751409999992</v>
      </c>
      <c r="BN3" s="1">
        <f>IF(AND('GMT DATA'!BN3&lt;&gt;"NA",'GMT DATA'!BN3&lt;&gt;"Inf"),'GMT DATA'!BN3,"")</f>
        <v>152.38490949999999</v>
      </c>
      <c r="BO3" s="1">
        <f>IF(AND('GMT DATA'!BO3&lt;&gt;"NA",'GMT DATA'!BO3&lt;&gt;"Inf"),'GMT DATA'!BO3-'GMT DATA'!BN3,"")</f>
        <v>61.753751500000021</v>
      </c>
      <c r="BP3" s="1">
        <f>IF(AND('GMT DATA'!BP3&lt;&gt;"NA",'GMT DATA'!BP3&lt;&gt;"Inf"),'GMT DATA'!BQ3-'GMT DATA'!BP3,"")</f>
        <v>39.648080380000003</v>
      </c>
      <c r="BQ3" s="1">
        <f>IF(AND('GMT DATA'!BQ3&lt;&gt;"NA",'GMT DATA'!BQ3&lt;&gt;"Inf"),'GMT DATA'!BQ3,"")</f>
        <v>86.835179830000001</v>
      </c>
      <c r="BR3" s="1">
        <f>IF(AND('GMT DATA'!BR3&lt;&gt;"NA",'GMT DATA'!BR3&lt;&gt;"Inf"),'GMT DATA'!BR3-'GMT DATA'!BQ3,"")</f>
        <v>39.648080370000002</v>
      </c>
      <c r="BS3" s="1">
        <f>IF(AND('GMT DATA'!BS3&lt;&gt;"NA",'GMT DATA'!BS3&lt;&gt;"Inf"),'GMT DATA'!BT3-'GMT DATA'!BS3,"")</f>
        <v>151.93673030000002</v>
      </c>
      <c r="BT3" s="1">
        <f>IF(AND('GMT DATA'!BT3&lt;&gt;"NA",'GMT DATA'!BT3&lt;&gt;"Inf"),'GMT DATA'!BT3,"")</f>
        <v>-416.09968300000003</v>
      </c>
      <c r="BU3" s="1">
        <f>IF(AND('GMT DATA'!BU3&lt;&gt;"NA",'GMT DATA'!BU3&lt;&gt;"Inf"),'GMT DATA'!BU3-'GMT DATA'!BT3,"")</f>
        <v>151.93673030000002</v>
      </c>
      <c r="BV3" s="1">
        <f>IF(AND('GMT DATA'!BV3&lt;&gt;"NA",'GMT DATA'!BV3&lt;&gt;"Inf"),'GMT DATA'!BW3-'GMT DATA'!BV3,"")</f>
        <v>118.23232640000001</v>
      </c>
      <c r="BW3" s="1">
        <f>IF(AND('GMT DATA'!BW3&lt;&gt;"NA",'GMT DATA'!BW3&lt;&gt;"Inf"),'GMT DATA'!BW3,"")</f>
        <v>307.51075539999999</v>
      </c>
      <c r="BX3" s="1">
        <f>IF(AND('GMT DATA'!BX3&lt;&gt;"NA",'GMT DATA'!BX3&lt;&gt;"Inf"),'GMT DATA'!BX3-'GMT DATA'!BW3,"")</f>
        <v>118.2323265</v>
      </c>
      <c r="BY3" s="4">
        <f>IF(AND('GMT DATA'!BY3&lt;&gt;"NA",'GMT DATA'!BY3&lt;&gt;"Inf"),'GMT DATA'!BZ3-'GMT DATA'!BY3,"")</f>
        <v>9.7212572999999997E-2</v>
      </c>
      <c r="BZ3" s="4">
        <f>IF(AND('GMT DATA'!BZ3&lt;&gt;"NA",'GMT DATA'!BZ3&lt;&gt;"Inf"),'GMT DATA'!BZ3,"")</f>
        <v>0.135454081</v>
      </c>
      <c r="CA3" s="4">
        <f>IF(AND('GMT DATA'!CA3&lt;&gt;"NA",'GMT DATA'!CA3&lt;&gt;"Inf"),'GMT DATA'!CA3-'GMT DATA'!BZ3,"")</f>
        <v>9.7212572999999997E-2</v>
      </c>
      <c r="CB3" s="4">
        <f>IF(AND('GMT DATA'!CB3&lt;&gt;"NA",'GMT DATA'!CB3&lt;&gt;"Inf"),'GMT DATA'!CC3-'GMT DATA'!CB3,"")</f>
        <v>0.129482708</v>
      </c>
      <c r="CC3" s="4">
        <f>IF(AND('GMT DATA'!CC3&lt;&gt;"NA",'GMT DATA'!CC3&lt;&gt;"Inf"),'GMT DATA'!CC3,"")</f>
        <v>4.4584145999999998E-2</v>
      </c>
      <c r="CD3" s="4">
        <f>IF(AND('GMT DATA'!CD3&lt;&gt;"NA",'GMT DATA'!CD3&lt;&gt;"Inf"),'GMT DATA'!CD3-'GMT DATA'!CC3,"")</f>
        <v>0.129482707</v>
      </c>
      <c r="CE3" s="4">
        <f>IF(AND('GMT DATA'!CE3&lt;&gt;"NA",'GMT DATA'!CE3&lt;&gt;"Inf"),'GMT DATA'!CF3-'GMT DATA'!CE3,"")</f>
        <v>0.12750987999999999</v>
      </c>
      <c r="CF3" s="4">
        <f>IF(AND('GMT DATA'!CF3&lt;&gt;"NA",'GMT DATA'!CF3&lt;&gt;"Inf"),'GMT DATA'!CF3,"")</f>
        <v>1.7563037E-2</v>
      </c>
      <c r="CG3" s="4">
        <f>IF(AND('GMT DATA'!CG3&lt;&gt;"NA",'GMT DATA'!CG3&lt;&gt;"Inf"),'GMT DATA'!CG3-'GMT DATA'!CF3,"")</f>
        <v>0.12750988099999999</v>
      </c>
      <c r="CH3" s="1">
        <f>IF(AND('GMT DATA'!CH3&lt;&gt;"NA",'GMT DATA'!CH3&lt;&gt;"Inf"),'GMT DATA'!CI3-'GMT DATA'!CH3,"")</f>
        <v>5.3911422810000005</v>
      </c>
      <c r="CI3" s="1">
        <f>IF(AND('GMT DATA'!CI3&lt;&gt;"NA",'GMT DATA'!CI3&lt;&gt;"Inf"),'GMT DATA'!CI3,"")</f>
        <v>2.1578524360000002</v>
      </c>
      <c r="CJ3" s="1">
        <f>IF(AND('GMT DATA'!CJ3&lt;&gt;"NA",'GMT DATA'!CJ3&lt;&gt;"Inf"),'GMT DATA'!CJ3-'GMT DATA'!CI3,"")</f>
        <v>5.3911422800000004</v>
      </c>
      <c r="CK3" s="1">
        <f>IF(AND('GMT DATA'!CK3&lt;&gt;"NA",'GMT DATA'!CK3&lt;&gt;"Inf"),'GMT DATA'!CL3-'GMT DATA'!CK3,"")</f>
        <v>2.2528802419999998</v>
      </c>
      <c r="CL3" s="1">
        <f>IF(AND('GMT DATA'!CL3&lt;&gt;"NA",'GMT DATA'!CL3&lt;&gt;"Inf"),'GMT DATA'!CL3,"")</f>
        <v>-1.9947619050000001</v>
      </c>
      <c r="CM3" s="1">
        <f>IF(AND('GMT DATA'!CM3&lt;&gt;"NA",'GMT DATA'!CM3&lt;&gt;"Inf"),'GMT DATA'!CM3-'GMT DATA'!CL3,"")</f>
        <v>2.2528802429999999</v>
      </c>
      <c r="CN3" s="1">
        <f>IF(AND('GMT DATA'!CN3&lt;&gt;"NA",'GMT DATA'!CN3&lt;&gt;"Inf"),'GMT DATA'!CO3-'GMT DATA'!CN3,"")</f>
        <v>2.7094312980000002</v>
      </c>
      <c r="CO3" s="1">
        <f>IF(AND('GMT DATA'!CO3&lt;&gt;"NA",'GMT DATA'!CO3&lt;&gt;"Inf"),'GMT DATA'!CO3,"")</f>
        <v>0.11642857099999999</v>
      </c>
      <c r="CP3" s="1">
        <f>IF(AND('GMT DATA'!CP3&lt;&gt;"NA",'GMT DATA'!CP3&lt;&gt;"Inf"),'GMT DATA'!CP3-'GMT DATA'!CO3,"")</f>
        <v>2.7094312989999998</v>
      </c>
      <c r="CQ3" s="1">
        <f>IF(AND('GMT DATA'!CQ3&lt;&gt;"NA",'GMT DATA'!CQ3&lt;&gt;"Inf"),'GMT DATA'!CR3-'GMT DATA'!CQ3,"")</f>
        <v>4.0355060979999999</v>
      </c>
      <c r="CR3" s="1">
        <f>IF(AND('GMT DATA'!CR3&lt;&gt;"NA",'GMT DATA'!CR3&lt;&gt;"Inf"),'GMT DATA'!CR3,"")</f>
        <v>1.783809524</v>
      </c>
      <c r="CS3" s="1">
        <f>IF(AND('GMT DATA'!CS3&lt;&gt;"NA",'GMT DATA'!CS3&lt;&gt;"Inf"),'GMT DATA'!CS3-'GMT DATA'!CR3,"")</f>
        <v>4.0355060970000007</v>
      </c>
      <c r="CT3" s="1">
        <f>IF(AND('GMT DATA'!CT3&lt;&gt;"NA",'GMT DATA'!CT3&lt;&gt;"Inf"),'GMT DATA'!CU3-'GMT DATA'!CT3,"")</f>
        <v>0.52040681099999997</v>
      </c>
      <c r="CU3" s="1">
        <f>IF(AND('GMT DATA'!CU3&lt;&gt;"NA",'GMT DATA'!CU3&lt;&gt;"Inf"),'GMT DATA'!CU3,"")</f>
        <v>7.9047619E-2</v>
      </c>
      <c r="CV3" s="1">
        <f>IF(AND('GMT DATA'!CV3&lt;&gt;"NA",'GMT DATA'!CV3&lt;&gt;"Inf"),'GMT DATA'!CV3-'GMT DATA'!CU3,"")</f>
        <v>0.52040681099999997</v>
      </c>
      <c r="CW3" s="1">
        <f>IF(AND('GMT DATA'!CW3&lt;&gt;"NA",'GMT DATA'!CW3&lt;&gt;"Inf"),'GMT DATA'!CX3-'GMT DATA'!CW3,"")</f>
        <v>8.3318554999999989E-2</v>
      </c>
      <c r="CX3" s="1">
        <f>IF(AND('GMT DATA'!CX3&lt;&gt;"NA",'GMT DATA'!CX3&lt;&gt;"Inf"),'GMT DATA'!CX3,"")</f>
        <v>-7.8166233000000002E-2</v>
      </c>
      <c r="CY3" s="1">
        <f>IF(AND('GMT DATA'!CY3&lt;&gt;"NA",'GMT DATA'!CY3&lt;&gt;"Inf"),'GMT DATA'!CY3-'GMT DATA'!CX3,"")</f>
        <v>8.3318554000000003E-2</v>
      </c>
      <c r="CZ3" s="1">
        <f>IF(AND('GMT DATA'!CZ3&lt;&gt;"NA",'GMT DATA'!CZ3&lt;&gt;"Inf"),'GMT DATA'!DA3-'GMT DATA'!CZ3,"")</f>
        <v>2.958864513</v>
      </c>
      <c r="DA3" s="1">
        <f>IF(AND('GMT DATA'!DA3&lt;&gt;"NA",'GMT DATA'!DA3&lt;&gt;"Inf"),'GMT DATA'!DA3,"")</f>
        <v>0.89571365599999997</v>
      </c>
      <c r="DB3" s="1">
        <f>IF(AND('GMT DATA'!DB3&lt;&gt;"NA",'GMT DATA'!DB3&lt;&gt;"Inf"),'GMT DATA'!DB3-'GMT DATA'!DA3,"")</f>
        <v>2.9588645140000001</v>
      </c>
      <c r="DC3" s="1">
        <f>IF(AND('GMT DATA'!DC3&lt;&gt;"NA",'GMT DATA'!DC3&lt;&gt;"Inf"),'GMT DATA'!DD3-'GMT DATA'!DC3,"")</f>
        <v>11.733232479</v>
      </c>
      <c r="DD3" s="1">
        <f>IF(AND('GMT DATA'!DD3&lt;&gt;"NA",'GMT DATA'!DD3&lt;&gt;"Inf"),'GMT DATA'!DD3,"")</f>
        <v>3.8755661300000002</v>
      </c>
      <c r="DE3" s="1">
        <f>IF(AND('GMT DATA'!DE3&lt;&gt;"NA",'GMT DATA'!DE3&lt;&gt;"Inf"),'GMT DATA'!DE3-'GMT DATA'!DD3,"")</f>
        <v>11.733232479999998</v>
      </c>
    </row>
    <row r="4" spans="1:109">
      <c r="A4" t="str">
        <f>IF(AND('GMT DATA'!A4&lt;&gt;"NA",'GMT DATA'!A4&lt;&gt;"Inf"),'GMT DATA'!A4,"")</f>
        <v>+1.5C</v>
      </c>
      <c r="B4" s="1">
        <f>IF(AND('GMT DATA'!B4&lt;&gt;"NA",'GMT DATA'!B4&lt;&gt;"Inf"),'GMT DATA'!C4-'GMT DATA'!B4,"")</f>
        <v>1.1449538089999998</v>
      </c>
      <c r="C4" s="1">
        <f>IF(AND('GMT DATA'!C4&lt;&gt;"NA",'GMT DATA'!C4&lt;&gt;"Inf"),'GMT DATA'!C4,"")</f>
        <v>2.0938879739999998</v>
      </c>
      <c r="D4" s="1">
        <f>IF(AND('GMT DATA'!D4&lt;&gt;"NA",'GMT DATA'!D4&lt;&gt;"Inf"),'GMT DATA'!D4-'GMT DATA'!C4,"")</f>
        <v>1.144953809</v>
      </c>
      <c r="E4" s="1">
        <f>IF(AND('GMT DATA'!E4&lt;&gt;"NA",'GMT DATA'!E4&lt;&gt;"Inf"),'GMT DATA'!F4-'GMT DATA'!E4,"")</f>
        <v>0.6755040219999997</v>
      </c>
      <c r="F4" s="1">
        <f>IF(AND('GMT DATA'!F4&lt;&gt;"NA",'GMT DATA'!F4&lt;&gt;"Inf"),'GMT DATA'!F4,"")</f>
        <v>2.0189102659999998</v>
      </c>
      <c r="G4" s="1">
        <f>IF(AND('GMT DATA'!G4&lt;&gt;"NA",'GMT DATA'!G4&lt;&gt;"Inf"),'GMT DATA'!G4-'GMT DATA'!F4,"")</f>
        <v>0.67550402300000023</v>
      </c>
      <c r="H4" s="1">
        <f>IF(AND('GMT DATA'!H4&lt;&gt;"NA",'GMT DATA'!H4&lt;&gt;"Inf"),'GMT DATA'!I4-'GMT DATA'!H4,"")</f>
        <v>0.57884950199999996</v>
      </c>
      <c r="I4" s="1">
        <f>IF(AND('GMT DATA'!I4&lt;&gt;"NA",'GMT DATA'!I4&lt;&gt;"Inf"),'GMT DATA'!I4,"")</f>
        <v>1.9021850499999999</v>
      </c>
      <c r="J4" s="1">
        <f>IF(AND('GMT DATA'!J4&lt;&gt;"NA",'GMT DATA'!J4&lt;&gt;"Inf"),'GMT DATA'!J4-'GMT DATA'!I4,"")</f>
        <v>0.57884950200000018</v>
      </c>
      <c r="K4" s="1">
        <f>IF(AND('GMT DATA'!K4&lt;&gt;"NA",'GMT DATA'!K4&lt;&gt;"Inf"),'GMT DATA'!L4-'GMT DATA'!K4,"")</f>
        <v>1.181868562</v>
      </c>
      <c r="L4" s="1">
        <f>IF(AND('GMT DATA'!L4&lt;&gt;"NA",'GMT DATA'!L4&lt;&gt;"Inf"),'GMT DATA'!L4,"")</f>
        <v>2.0265162760000002</v>
      </c>
      <c r="M4" s="1">
        <f>IF(AND('GMT DATA'!M4&lt;&gt;"NA",'GMT DATA'!M4&lt;&gt;"Inf"),'GMT DATA'!M4-'GMT DATA'!L4,"")</f>
        <v>1.181868562</v>
      </c>
      <c r="N4" s="1">
        <f>IF(AND('GMT DATA'!N4&lt;&gt;"NA",'GMT DATA'!N4&lt;&gt;"Inf"),'GMT DATA'!O4-'GMT DATA'!N4,"")</f>
        <v>0.81466640100000021</v>
      </c>
      <c r="O4" s="1">
        <f>IF(AND('GMT DATA'!O4&lt;&gt;"NA",'GMT DATA'!O4&lt;&gt;"Inf"),'GMT DATA'!O4,"")</f>
        <v>2.0232251620000001</v>
      </c>
      <c r="P4" s="1">
        <f>IF(AND('GMT DATA'!P4&lt;&gt;"NA",'GMT DATA'!P4&lt;&gt;"Inf"),'GMT DATA'!P4-'GMT DATA'!O4,"")</f>
        <v>0.81466640099999976</v>
      </c>
      <c r="Q4" s="1">
        <f>IF(AND('GMT DATA'!Q4&lt;&gt;"NA",'GMT DATA'!Q4&lt;&gt;"Inf"),'GMT DATA'!R4-'GMT DATA'!Q4,"")</f>
        <v>2.0422903249999997</v>
      </c>
      <c r="R4" s="1">
        <f>IF(AND('GMT DATA'!R4&lt;&gt;"NA",'GMT DATA'!R4&lt;&gt;"Inf"),'GMT DATA'!R4,"")</f>
        <v>3.6809992469999999</v>
      </c>
      <c r="S4" s="1">
        <f>IF(AND('GMT DATA'!S4&lt;&gt;"NA",'GMT DATA'!S4&lt;&gt;"Inf"),'GMT DATA'!S4-'GMT DATA'!R4,"")</f>
        <v>2.0422903249999997</v>
      </c>
      <c r="T4" s="1">
        <f>IF(AND('GMT DATA'!T4&lt;&gt;"NA",'GMT DATA'!T4&lt;&gt;"Inf"),'GMT DATA'!U4-'GMT DATA'!T4,"")</f>
        <v>1.201268056</v>
      </c>
      <c r="U4" s="1">
        <f>IF(AND('GMT DATA'!U4&lt;&gt;"NA",'GMT DATA'!U4&lt;&gt;"Inf"),'GMT DATA'!U4,"")</f>
        <v>2.4303762330000001</v>
      </c>
      <c r="V4" s="1">
        <f>IF(AND('GMT DATA'!V4&lt;&gt;"NA",'GMT DATA'!V4&lt;&gt;"Inf"),'GMT DATA'!V4-'GMT DATA'!U4,"")</f>
        <v>1.2012680549999999</v>
      </c>
      <c r="W4" s="1">
        <f>IF(AND('GMT DATA'!W4&lt;&gt;"NA",'GMT DATA'!W4&lt;&gt;"Inf"),'GMT DATA'!X4-'GMT DATA'!W4,"")</f>
        <v>7.0272074299999989</v>
      </c>
      <c r="X4" s="1">
        <f>IF(AND('GMT DATA'!X4&lt;&gt;"NA",'GMT DATA'!X4&lt;&gt;"Inf"),'GMT DATA'!X4,"")</f>
        <v>19.21785714</v>
      </c>
      <c r="Y4" s="1">
        <f>IF(AND('GMT DATA'!Y4&lt;&gt;"NA",'GMT DATA'!Y4&lt;&gt;"Inf"),'GMT DATA'!Y4-'GMT DATA'!X4,"")</f>
        <v>7.0272074300000007</v>
      </c>
      <c r="Z4" s="1">
        <f>IF(AND('GMT DATA'!Z4&lt;&gt;"NA",'GMT DATA'!Z4&lt;&gt;"Inf"),'GMT DATA'!AA4-'GMT DATA'!Z4,"")</f>
        <v>6.0517152849999993</v>
      </c>
      <c r="AA4" s="1">
        <f>IF(AND('GMT DATA'!AA4&lt;&gt;"NA",'GMT DATA'!AA4&lt;&gt;"Inf"),'GMT DATA'!AA4,"")</f>
        <v>11.49095238</v>
      </c>
      <c r="AB4" s="1">
        <f>IF(AND('GMT DATA'!AB4&lt;&gt;"NA",'GMT DATA'!AB4&lt;&gt;"Inf"),'GMT DATA'!AB4-'GMT DATA'!AA4,"")</f>
        <v>6.0517152900000006</v>
      </c>
      <c r="AC4" s="1">
        <f>IF(AND('GMT DATA'!AC4&lt;&gt;"NA",'GMT DATA'!AC4&lt;&gt;"Inf"),'GMT DATA'!AD4-'GMT DATA'!AC4,"")</f>
        <v>5.6476749400000017</v>
      </c>
      <c r="AD4" s="1">
        <f>IF(AND('GMT DATA'!AD4&lt;&gt;"NA",'GMT DATA'!AD4&lt;&gt;"Inf"),'GMT DATA'!AD4,"")</f>
        <v>-23.32833333</v>
      </c>
      <c r="AE4" s="1">
        <f>IF(AND('GMT DATA'!AE4&lt;&gt;"NA",'GMT DATA'!AE4&lt;&gt;"Inf"),'GMT DATA'!AE4-'GMT DATA'!AD4,"")</f>
        <v>5.6476749300000009</v>
      </c>
      <c r="AF4" s="1">
        <f>IF(AND('GMT DATA'!AF4&lt;&gt;"NA",'GMT DATA'!AF4&lt;&gt;"Inf"),'GMT DATA'!AG4-'GMT DATA'!AF4,"")</f>
        <v>2.4441897290000005</v>
      </c>
      <c r="AG4" s="1">
        <f>MAX(IF(AND('GMT DATA'!AG4&lt;&gt;"NA",'GMT DATA'!AG4&lt;&gt;"Inf"),'GMT DATA'!AG4,""),-AG$2)</f>
        <v>-4.1749999999999998</v>
      </c>
      <c r="AH4" s="1">
        <f>MAX(0,MIN(IF(AND('GMT DATA'!AH4&lt;&gt;"NA",'GMT DATA'!AH4&lt;&gt;"Inf"),'GMT DATA'!AH4-'GMT DATA'!AG4,""),AG4+AG$2))</f>
        <v>1.6583333329999999</v>
      </c>
      <c r="AI4" s="1">
        <f>IF(AND('GMT DATA'!AI4&lt;&gt;"NA",'GMT DATA'!AI4&lt;&gt;"Inf"),'GMT DATA'!AJ4-'GMT DATA'!AI4,"")</f>
        <v>6.6687757660000004</v>
      </c>
      <c r="AJ4" s="1">
        <f>IF(AND('GMT DATA'!AJ4&lt;&gt;"NA",'GMT DATA'!AJ4&lt;&gt;"Inf"),'GMT DATA'!AJ4,"")</f>
        <v>12.04214286</v>
      </c>
      <c r="AK4" s="1">
        <f>IF(AND('GMT DATA'!AK4&lt;&gt;"NA",'GMT DATA'!AK4&lt;&gt;"Inf"),'GMT DATA'!AK4-'GMT DATA'!AJ4,"")</f>
        <v>6.6687757600000008</v>
      </c>
      <c r="AL4" s="1">
        <f>IF(AND('GMT DATA'!AL4&lt;&gt;"NA",'GMT DATA'!AL4&lt;&gt;"Inf"),'GMT DATA'!AM4-'GMT DATA'!AL4,"")</f>
        <v>4.0865485889999995</v>
      </c>
      <c r="AM4" s="1">
        <f>IF(AND('GMT DATA'!AM4&lt;&gt;"NA",'GMT DATA'!AM4&lt;&gt;"Inf"),'GMT DATA'!AM4,"")</f>
        <v>-9.3764285709999999</v>
      </c>
      <c r="AN4" s="1">
        <f>IF(AND('GMT DATA'!AN4&lt;&gt;"NA",'GMT DATA'!AN4&lt;&gt;"Inf"),'GMT DATA'!AN4-'GMT DATA'!AM4,"")</f>
        <v>4.0865485919999998</v>
      </c>
      <c r="AO4" s="1">
        <f>IF(AND('GMT DATA'!AO4&lt;&gt;"NA",'GMT DATA'!AO4&lt;&gt;"Inf"),'GMT DATA'!AP4-'GMT DATA'!AO4,"")</f>
        <v>7.7380934500000009</v>
      </c>
      <c r="AP4" s="1">
        <f>IF(AND('GMT DATA'!AP4&lt;&gt;"NA",'GMT DATA'!AP4&lt;&gt;"Inf"),'GMT DATA'!AP4,"")</f>
        <v>21.41857143</v>
      </c>
      <c r="AQ4" s="1">
        <f>IF(AND('GMT DATA'!AQ4&lt;&gt;"NA",'GMT DATA'!AQ4&lt;&gt;"Inf"),'GMT DATA'!AQ4-'GMT DATA'!AP4,"")</f>
        <v>7.7380934500000009</v>
      </c>
      <c r="AR4" s="1">
        <f>IF(AND('GMT DATA'!AR4&lt;&gt;"NA",'GMT DATA'!AR4&lt;&gt;"Inf"),'GMT DATA'!AS4-'GMT DATA'!AR4,"")</f>
        <v>7.0423269519999998</v>
      </c>
      <c r="AS4" s="1">
        <f>IF(AND('GMT DATA'!AS4&lt;&gt;"NA",'GMT DATA'!AS4&lt;&gt;"Inf"),'GMT DATA'!AS4,"")</f>
        <v>-9.9130952380000004</v>
      </c>
      <c r="AT4" s="1">
        <f>IF(AND('GMT DATA'!AT4&lt;&gt;"NA",'GMT DATA'!AT4&lt;&gt;"Inf"),'GMT DATA'!AT4-'GMT DATA'!AS4,"")</f>
        <v>7.0423269560000001</v>
      </c>
      <c r="AU4" s="1">
        <f>IF(AND('GMT DATA'!AU4&lt;&gt;"NA",'GMT DATA'!AU4&lt;&gt;"Inf"),'GMT DATA'!AV4-'GMT DATA'!AU4,"")</f>
        <v>6.1056130179999997</v>
      </c>
      <c r="AV4" s="1">
        <f>IF(AND('GMT DATA'!AV4&lt;&gt;"NA",'GMT DATA'!AV4&lt;&gt;"Inf"),'GMT DATA'!AV4,"")</f>
        <v>8.1376190479999995</v>
      </c>
      <c r="AW4" s="1">
        <f>IF(AND('GMT DATA'!AW4&lt;&gt;"NA",'GMT DATA'!AW4&lt;&gt;"Inf"),'GMT DATA'!AW4-'GMT DATA'!AV4,"")</f>
        <v>6.105613022</v>
      </c>
      <c r="AX4" s="1">
        <f>IF(AND('GMT DATA'!AX4&lt;&gt;"NA",'GMT DATA'!AX4&lt;&gt;"Inf"),'GMT DATA'!AY4-'GMT DATA'!AX4,"")</f>
        <v>9.2235807359999988</v>
      </c>
      <c r="AY4" s="1">
        <f>IF(AND('GMT DATA'!AY4&lt;&gt;"NA",'GMT DATA'!AY4&lt;&gt;"Inf"),'GMT DATA'!AY4,"")</f>
        <v>18.050714289999998</v>
      </c>
      <c r="AZ4" s="1">
        <f>IF(AND('GMT DATA'!AZ4&lt;&gt;"NA",'GMT DATA'!AZ4&lt;&gt;"Inf"),'GMT DATA'!AZ4-'GMT DATA'!AY4,"")</f>
        <v>9.2235807300000019</v>
      </c>
      <c r="BA4" s="1">
        <f>IF(AND('GMT DATA'!BA4&lt;&gt;"NA",'GMT DATA'!BA4&lt;&gt;"Inf"),'GMT DATA'!BB4-'GMT DATA'!BA4,"")</f>
        <v>137.09799810000004</v>
      </c>
      <c r="BB4" s="1">
        <f>IF(AND('GMT DATA'!BB4&lt;&gt;"NA",'GMT DATA'!BB4&lt;&gt;"Inf"),'GMT DATA'!BB4,"")</f>
        <v>445.02937830000002</v>
      </c>
      <c r="BC4" s="1">
        <f>IF(AND('GMT DATA'!BC4&lt;&gt;"NA",'GMT DATA'!BC4&lt;&gt;"Inf"),'GMT DATA'!BC4-'GMT DATA'!BB4,"")</f>
        <v>137.09799800000002</v>
      </c>
      <c r="BD4" s="1">
        <f>IF(AND('GMT DATA'!BD4&lt;&gt;"NA",'GMT DATA'!BD4&lt;&gt;"Inf"),'GMT DATA'!BE4-'GMT DATA'!BD4,"")</f>
        <v>114.82036020000001</v>
      </c>
      <c r="BE4" s="1">
        <f>IF(AND('GMT DATA'!BE4&lt;&gt;"NA",'GMT DATA'!BE4&lt;&gt;"Inf"),'GMT DATA'!BE4,"")</f>
        <v>360.17338760000001</v>
      </c>
      <c r="BF4" s="1">
        <f>IF(AND('GMT DATA'!BF4&lt;&gt;"NA",'GMT DATA'!BF4&lt;&gt;"Inf"),'GMT DATA'!BF4-'GMT DATA'!BE4,"")</f>
        <v>114.8203603</v>
      </c>
      <c r="BG4" s="1">
        <f>IF(AND('GMT DATA'!BG4&lt;&gt;"NA",'GMT DATA'!BG4&lt;&gt;"Inf"),'GMT DATA'!BH4-'GMT DATA'!BG4,"")</f>
        <v>109.70906350000001</v>
      </c>
      <c r="BH4" s="1">
        <f>IF(AND('GMT DATA'!BH4&lt;&gt;"NA",'GMT DATA'!BH4&lt;&gt;"Inf"),'GMT DATA'!BH4,"")</f>
        <v>342.98651990000002</v>
      </c>
      <c r="BI4" s="1">
        <f>IF(AND('GMT DATA'!BI4&lt;&gt;"NA",'GMT DATA'!BI4&lt;&gt;"Inf"),'GMT DATA'!BI4-'GMT DATA'!BH4,"")</f>
        <v>109.70906349999996</v>
      </c>
      <c r="BJ4" s="1">
        <f>IF(AND('GMT DATA'!BJ4&lt;&gt;"NA",'GMT DATA'!BJ4&lt;&gt;"Inf"),'GMT DATA'!BK4-'GMT DATA'!BJ4,"")</f>
        <v>104.7381651</v>
      </c>
      <c r="BK4" s="1">
        <f>IF(AND('GMT DATA'!BK4&lt;&gt;"NA",'GMT DATA'!BK4&lt;&gt;"Inf"),'GMT DATA'!BK4,"")</f>
        <v>325.8244626</v>
      </c>
      <c r="BL4" s="1">
        <f>IF(AND('GMT DATA'!BL4&lt;&gt;"NA",'GMT DATA'!BL4&lt;&gt;"Inf"),'GMT DATA'!BL4-'GMT DATA'!BK4,"")</f>
        <v>104.73816519999997</v>
      </c>
      <c r="BM4" s="1">
        <f>IF(AND('GMT DATA'!BM4&lt;&gt;"NA",'GMT DATA'!BM4&lt;&gt;"Inf"),'GMT DATA'!BN4-'GMT DATA'!BM4,"")</f>
        <v>90.712583299999977</v>
      </c>
      <c r="BN4" s="1">
        <f>IF(AND('GMT DATA'!BN4&lt;&gt;"NA",'GMT DATA'!BN4&lt;&gt;"Inf"),'GMT DATA'!BN4,"")</f>
        <v>271.95807489999999</v>
      </c>
      <c r="BO4" s="1">
        <f>IF(AND('GMT DATA'!BO4&lt;&gt;"NA",'GMT DATA'!BO4&lt;&gt;"Inf"),'GMT DATA'!BO4-'GMT DATA'!BN4,"")</f>
        <v>90.712583300000006</v>
      </c>
      <c r="BP4" s="1">
        <f>IF(AND('GMT DATA'!BP4&lt;&gt;"NA",'GMT DATA'!BP4&lt;&gt;"Inf"),'GMT DATA'!BQ4-'GMT DATA'!BP4,"")</f>
        <v>64.43210603</v>
      </c>
      <c r="BQ4" s="1">
        <f>IF(AND('GMT DATA'!BQ4&lt;&gt;"NA",'GMT DATA'!BQ4&lt;&gt;"Inf"),'GMT DATA'!BQ4,"")</f>
        <v>163.9462825</v>
      </c>
      <c r="BR4" s="1">
        <f>IF(AND('GMT DATA'!BR4&lt;&gt;"NA",'GMT DATA'!BR4&lt;&gt;"Inf"),'GMT DATA'!BR4-'GMT DATA'!BQ4,"")</f>
        <v>64.432106099999999</v>
      </c>
      <c r="BS4" s="1">
        <f>IF(AND('GMT DATA'!BS4&lt;&gt;"NA",'GMT DATA'!BS4&lt;&gt;"Inf"),'GMT DATA'!BT4-'GMT DATA'!BS4,"")</f>
        <v>211.85811190000004</v>
      </c>
      <c r="BT4" s="1">
        <f>IF(AND('GMT DATA'!BT4&lt;&gt;"NA",'GMT DATA'!BT4&lt;&gt;"Inf"),'GMT DATA'!BT4,"")</f>
        <v>-624.16074779999997</v>
      </c>
      <c r="BU4" s="1">
        <f>IF(AND('GMT DATA'!BU4&lt;&gt;"NA",'GMT DATA'!BU4&lt;&gt;"Inf"),'GMT DATA'!BU4-'GMT DATA'!BT4,"")</f>
        <v>211.85811189999998</v>
      </c>
      <c r="BV4" s="1">
        <f>IF(AND('GMT DATA'!BV4&lt;&gt;"NA",'GMT DATA'!BV4&lt;&gt;"Inf"),'GMT DATA'!BW4-'GMT DATA'!BV4,"")</f>
        <v>141.07393609999997</v>
      </c>
      <c r="BW4" s="1">
        <f>IF(AND('GMT DATA'!BW4&lt;&gt;"NA",'GMT DATA'!BW4&lt;&gt;"Inf"),'GMT DATA'!BW4,"")</f>
        <v>521.32729649999999</v>
      </c>
      <c r="BX4" s="1">
        <f>IF(AND('GMT DATA'!BX4&lt;&gt;"NA",'GMT DATA'!BX4&lt;&gt;"Inf"),'GMT DATA'!BX4-'GMT DATA'!BW4,"")</f>
        <v>141.07393620000005</v>
      </c>
      <c r="BY4" s="4">
        <f>IF(AND('GMT DATA'!BY4&lt;&gt;"NA",'GMT DATA'!BY4&lt;&gt;"Inf"),'GMT DATA'!BZ4-'GMT DATA'!BY4,"")</f>
        <v>7.2962783000000003E-2</v>
      </c>
      <c r="BZ4" s="4">
        <f>IF(AND('GMT DATA'!BZ4&lt;&gt;"NA",'GMT DATA'!BZ4&lt;&gt;"Inf"),'GMT DATA'!BZ4,"")</f>
        <v>0.17347106700000001</v>
      </c>
      <c r="CA4" s="4">
        <f>IF(AND('GMT DATA'!CA4&lt;&gt;"NA",'GMT DATA'!CA4&lt;&gt;"Inf"),'GMT DATA'!CA4-'GMT DATA'!BZ4,"")</f>
        <v>7.2962782000000004E-2</v>
      </c>
      <c r="CB4" s="4">
        <f>IF(AND('GMT DATA'!CB4&lt;&gt;"NA",'GMT DATA'!CB4&lt;&gt;"Inf"),'GMT DATA'!CC4-'GMT DATA'!CB4,"")</f>
        <v>0.11678459499999999</v>
      </c>
      <c r="CC4" s="4">
        <f>IF(AND('GMT DATA'!CC4&lt;&gt;"NA",'GMT DATA'!CC4&lt;&gt;"Inf"),'GMT DATA'!CC4,"")</f>
        <v>0.10199382999999999</v>
      </c>
      <c r="CD4" s="4">
        <f>IF(AND('GMT DATA'!CD4&lt;&gt;"NA",'GMT DATA'!CD4&lt;&gt;"Inf"),'GMT DATA'!CD4-'GMT DATA'!CC4,"")</f>
        <v>0.116784595</v>
      </c>
      <c r="CE4" s="4">
        <f>IF(AND('GMT DATA'!CE4&lt;&gt;"NA",'GMT DATA'!CE4&lt;&gt;"Inf"),'GMT DATA'!CF4-'GMT DATA'!CE4,"")</f>
        <v>0.123147031</v>
      </c>
      <c r="CF4" s="4">
        <f>IF(AND('GMT DATA'!CF4&lt;&gt;"NA",'GMT DATA'!CF4&lt;&gt;"Inf"),'GMT DATA'!CF4,"")</f>
        <v>4.2411089999999999E-2</v>
      </c>
      <c r="CG4" s="4">
        <f>IF(AND('GMT DATA'!CG4&lt;&gt;"NA",'GMT DATA'!CG4&lt;&gt;"Inf"),'GMT DATA'!CG4-'GMT DATA'!CF4,"")</f>
        <v>0.123147031</v>
      </c>
      <c r="CH4" s="1">
        <f>IF(AND('GMT DATA'!CH4&lt;&gt;"NA",'GMT DATA'!CH4&lt;&gt;"Inf"),'GMT DATA'!CI4-'GMT DATA'!CH4,"")</f>
        <v>4.2957881320000002</v>
      </c>
      <c r="CI4" s="1">
        <f>IF(AND('GMT DATA'!CI4&lt;&gt;"NA",'GMT DATA'!CI4&lt;&gt;"Inf"),'GMT DATA'!CI4,"")</f>
        <v>4.7334713969999997</v>
      </c>
      <c r="CJ4" s="1">
        <f>IF(AND('GMT DATA'!CJ4&lt;&gt;"NA",'GMT DATA'!CJ4&lt;&gt;"Inf"),'GMT DATA'!CJ4-'GMT DATA'!CI4,"")</f>
        <v>4.2957881329999994</v>
      </c>
      <c r="CK4" s="1">
        <f>IF(AND('GMT DATA'!CK4&lt;&gt;"NA",'GMT DATA'!CK4&lt;&gt;"Inf"),'GMT DATA'!CL4-'GMT DATA'!CK4,"")</f>
        <v>2.3444316380000001</v>
      </c>
      <c r="CL4" s="1">
        <f>IF(AND('GMT DATA'!CL4&lt;&gt;"NA",'GMT DATA'!CL4&lt;&gt;"Inf"),'GMT DATA'!CL4,"")</f>
        <v>-2.4995238099999999</v>
      </c>
      <c r="CM4" s="1">
        <f>IF(AND('GMT DATA'!CM4&lt;&gt;"NA",'GMT DATA'!CM4&lt;&gt;"Inf"),'GMT DATA'!CM4-'GMT DATA'!CL4,"")</f>
        <v>2.3444316389999997</v>
      </c>
      <c r="CN4" s="1">
        <f>IF(AND('GMT DATA'!CN4&lt;&gt;"NA",'GMT DATA'!CN4&lt;&gt;"Inf"),'GMT DATA'!CO4-'GMT DATA'!CN4,"")</f>
        <v>2.874794461</v>
      </c>
      <c r="CO4" s="1">
        <f>IF(AND('GMT DATA'!CO4&lt;&gt;"NA",'GMT DATA'!CO4&lt;&gt;"Inf"),'GMT DATA'!CO4,"")</f>
        <v>0.44500000000000001</v>
      </c>
      <c r="CP4" s="1">
        <f>IF(AND('GMT DATA'!CP4&lt;&gt;"NA",'GMT DATA'!CP4&lt;&gt;"Inf"),'GMT DATA'!CP4-'GMT DATA'!CO4,"")</f>
        <v>2.874794461</v>
      </c>
      <c r="CQ4" s="1">
        <f>IF(AND('GMT DATA'!CQ4&lt;&gt;"NA",'GMT DATA'!CQ4&lt;&gt;"Inf"),'GMT DATA'!CR4-'GMT DATA'!CQ4,"")</f>
        <v>3.7594968340000001</v>
      </c>
      <c r="CR4" s="1">
        <f>IF(AND('GMT DATA'!CR4&lt;&gt;"NA",'GMT DATA'!CR4&lt;&gt;"Inf"),'GMT DATA'!CR4,"")</f>
        <v>2.0647619050000001</v>
      </c>
      <c r="CS4" s="1">
        <f>IF(AND('GMT DATA'!CS4&lt;&gt;"NA",'GMT DATA'!CS4&lt;&gt;"Inf"),'GMT DATA'!CS4-'GMT DATA'!CR4,"")</f>
        <v>3.7594968340000001</v>
      </c>
      <c r="CT4" s="1">
        <f>IF(AND('GMT DATA'!CT4&lt;&gt;"NA",'GMT DATA'!CT4&lt;&gt;"Inf"),'GMT DATA'!CU4-'GMT DATA'!CT4,"")</f>
        <v>0.394897942</v>
      </c>
      <c r="CU4" s="1">
        <f>IF(AND('GMT DATA'!CU4&lt;&gt;"NA",'GMT DATA'!CU4&lt;&gt;"Inf"),'GMT DATA'!CU4,"")</f>
        <v>0.27190476200000002</v>
      </c>
      <c r="CV4" s="1">
        <f>IF(AND('GMT DATA'!CV4&lt;&gt;"NA",'GMT DATA'!CV4&lt;&gt;"Inf"),'GMT DATA'!CV4-'GMT DATA'!CU4,"")</f>
        <v>0.39489794199999995</v>
      </c>
      <c r="CW4" s="1">
        <f>IF(AND('GMT DATA'!CW4&lt;&gt;"NA",'GMT DATA'!CW4&lt;&gt;"Inf"),'GMT DATA'!CX4-'GMT DATA'!CW4,"")</f>
        <v>8.5686284000000015E-2</v>
      </c>
      <c r="CX4" s="1">
        <f>IF(AND('GMT DATA'!CX4&lt;&gt;"NA",'GMT DATA'!CX4&lt;&gt;"Inf"),'GMT DATA'!CX4,"")</f>
        <v>-8.1644918999999996E-2</v>
      </c>
      <c r="CY4" s="1">
        <f>IF(AND('GMT DATA'!CY4&lt;&gt;"NA",'GMT DATA'!CY4&lt;&gt;"Inf"),'GMT DATA'!CY4-'GMT DATA'!CX4,"")</f>
        <v>8.5686284000000001E-2</v>
      </c>
      <c r="CZ4" s="1">
        <f>IF(AND('GMT DATA'!CZ4&lt;&gt;"NA",'GMT DATA'!CZ4&lt;&gt;"Inf"),'GMT DATA'!DA4-'GMT DATA'!CZ4,"")</f>
        <v>2.9897279509999999</v>
      </c>
      <c r="DA4" s="1">
        <f>IF(AND('GMT DATA'!DA4&lt;&gt;"NA",'GMT DATA'!DA4&lt;&gt;"Inf"),'GMT DATA'!DA4,"")</f>
        <v>1.662940981</v>
      </c>
      <c r="DB4" s="1">
        <f>IF(AND('GMT DATA'!DB4&lt;&gt;"NA",'GMT DATA'!DB4&lt;&gt;"Inf"),'GMT DATA'!DB4-'GMT DATA'!DA4,"")</f>
        <v>2.9897279509999999</v>
      </c>
      <c r="DC4" s="1">
        <f>IF(AND('GMT DATA'!DC4&lt;&gt;"NA",'GMT DATA'!DC4&lt;&gt;"Inf"),'GMT DATA'!DD4-'GMT DATA'!DC4,"")</f>
        <v>12.667343222</v>
      </c>
      <c r="DD4" s="1">
        <f>IF(AND('GMT DATA'!DD4&lt;&gt;"NA",'GMT DATA'!DD4&lt;&gt;"Inf"),'GMT DATA'!DD4,"")</f>
        <v>5.1281326529999998</v>
      </c>
      <c r="DE4" s="1">
        <f>IF(AND('GMT DATA'!DE4&lt;&gt;"NA",'GMT DATA'!DE4&lt;&gt;"Inf"),'GMT DATA'!DE4-'GMT DATA'!DD4,"")</f>
        <v>12.667343227000002</v>
      </c>
    </row>
    <row r="5" spans="1:109">
      <c r="A5" t="str">
        <f>IF(AND('GMT DATA'!A5&lt;&gt;"NA",'GMT DATA'!A5&lt;&gt;"Inf"),'GMT DATA'!A5,"")</f>
        <v>+2C</v>
      </c>
      <c r="B5" s="1">
        <f>IF(AND('GMT DATA'!B5&lt;&gt;"NA",'GMT DATA'!B5&lt;&gt;"Inf"),'GMT DATA'!C5-'GMT DATA'!B5,"")</f>
        <v>1.1780024249999999</v>
      </c>
      <c r="C5" s="1">
        <f>IF(AND('GMT DATA'!C5&lt;&gt;"NA",'GMT DATA'!C5&lt;&gt;"Inf"),'GMT DATA'!C5,"")</f>
        <v>3.2132210539999999</v>
      </c>
      <c r="D5" s="1">
        <f>IF(AND('GMT DATA'!D5&lt;&gt;"NA",'GMT DATA'!D5&lt;&gt;"Inf"),'GMT DATA'!D5-'GMT DATA'!C5,"")</f>
        <v>1.1780024239999998</v>
      </c>
      <c r="E5" s="1">
        <f>IF(AND('GMT DATA'!E5&lt;&gt;"NA",'GMT DATA'!E5&lt;&gt;"Inf"),'GMT DATA'!F5-'GMT DATA'!E5,"")</f>
        <v>0.67805660400000001</v>
      </c>
      <c r="F5" s="1">
        <f>IF(AND('GMT DATA'!F5&lt;&gt;"NA",'GMT DATA'!F5&lt;&gt;"Inf"),'GMT DATA'!F5,"")</f>
        <v>3.036460801</v>
      </c>
      <c r="G5" s="1">
        <f>IF(AND('GMT DATA'!G5&lt;&gt;"NA",'GMT DATA'!G5&lt;&gt;"Inf"),'GMT DATA'!G5-'GMT DATA'!F5,"")</f>
        <v>0.67805660299999992</v>
      </c>
      <c r="H5" s="1">
        <f>IF(AND('GMT DATA'!H5&lt;&gt;"NA",'GMT DATA'!H5&lt;&gt;"Inf"),'GMT DATA'!I5-'GMT DATA'!H5,"")</f>
        <v>0.62668831000000003</v>
      </c>
      <c r="I5" s="1">
        <f>IF(AND('GMT DATA'!I5&lt;&gt;"NA",'GMT DATA'!I5&lt;&gt;"Inf"),'GMT DATA'!I5,"")</f>
        <v>2.839068272</v>
      </c>
      <c r="J5" s="1">
        <f>IF(AND('GMT DATA'!J5&lt;&gt;"NA",'GMT DATA'!J5&lt;&gt;"Inf"),'GMT DATA'!J5-'GMT DATA'!I5,"")</f>
        <v>0.62668831000000003</v>
      </c>
      <c r="K5" s="1">
        <f>IF(AND('GMT DATA'!K5&lt;&gt;"NA",'GMT DATA'!K5&lt;&gt;"Inf"),'GMT DATA'!L5-'GMT DATA'!K5,"")</f>
        <v>1.3986342940000001</v>
      </c>
      <c r="L5" s="1">
        <f>IF(AND('GMT DATA'!L5&lt;&gt;"NA",'GMT DATA'!L5&lt;&gt;"Inf"),'GMT DATA'!L5,"")</f>
        <v>3.2112754400000001</v>
      </c>
      <c r="M5" s="1">
        <f>IF(AND('GMT DATA'!M5&lt;&gt;"NA",'GMT DATA'!M5&lt;&gt;"Inf"),'GMT DATA'!M5-'GMT DATA'!L5,"")</f>
        <v>1.3986342940000003</v>
      </c>
      <c r="N5" s="1">
        <f>IF(AND('GMT DATA'!N5&lt;&gt;"NA",'GMT DATA'!N5&lt;&gt;"Inf"),'GMT DATA'!O5-'GMT DATA'!N5,"")</f>
        <v>0.82227353999999986</v>
      </c>
      <c r="O5" s="1">
        <f>IF(AND('GMT DATA'!O5&lt;&gt;"NA",'GMT DATA'!O5&lt;&gt;"Inf"),'GMT DATA'!O5,"")</f>
        <v>3.1378816789999999</v>
      </c>
      <c r="P5" s="1">
        <f>IF(AND('GMT DATA'!P5&lt;&gt;"NA",'GMT DATA'!P5&lt;&gt;"Inf"),'GMT DATA'!P5-'GMT DATA'!O5,"")</f>
        <v>0.82227353900000022</v>
      </c>
      <c r="Q5" s="1">
        <f>IF(AND('GMT DATA'!Q5&lt;&gt;"NA",'GMT DATA'!Q5&lt;&gt;"Inf"),'GMT DATA'!R5-'GMT DATA'!Q5,"")</f>
        <v>2.1802882260000001</v>
      </c>
      <c r="R5" s="1">
        <f>IF(AND('GMT DATA'!R5&lt;&gt;"NA",'GMT DATA'!R5&lt;&gt;"Inf"),'GMT DATA'!R5,"")</f>
        <v>5.537827128</v>
      </c>
      <c r="S5" s="1">
        <f>IF(AND('GMT DATA'!S5&lt;&gt;"NA",'GMT DATA'!S5&lt;&gt;"Inf"),'GMT DATA'!S5-'GMT DATA'!R5,"")</f>
        <v>2.1802882260000001</v>
      </c>
      <c r="T5" s="1">
        <f>IF(AND('GMT DATA'!T5&lt;&gt;"NA",'GMT DATA'!T5&lt;&gt;"Inf"),'GMT DATA'!U5-'GMT DATA'!T5,"")</f>
        <v>1.285165605</v>
      </c>
      <c r="U5" s="1">
        <f>IF(AND('GMT DATA'!U5&lt;&gt;"NA",'GMT DATA'!U5&lt;&gt;"Inf"),'GMT DATA'!U5,"")</f>
        <v>3.595947722</v>
      </c>
      <c r="V5" s="1">
        <f>IF(AND('GMT DATA'!V5&lt;&gt;"NA",'GMT DATA'!V5&lt;&gt;"Inf"),'GMT DATA'!V5-'GMT DATA'!U5,"")</f>
        <v>1.2851656059999996</v>
      </c>
      <c r="W5" s="1">
        <f>IF(AND('GMT DATA'!W5&lt;&gt;"NA",'GMT DATA'!W5&lt;&gt;"Inf"),'GMT DATA'!X5-'GMT DATA'!W5,"")</f>
        <v>8.5243562500000003</v>
      </c>
      <c r="X5" s="1">
        <f>IF(AND('GMT DATA'!X5&lt;&gt;"NA",'GMT DATA'!X5&lt;&gt;"Inf"),'GMT DATA'!X5,"")</f>
        <v>28.794047620000001</v>
      </c>
      <c r="Y5" s="1">
        <f>IF(AND('GMT DATA'!Y5&lt;&gt;"NA",'GMT DATA'!Y5&lt;&gt;"Inf"),'GMT DATA'!Y5-'GMT DATA'!X5,"")</f>
        <v>8.5243562499999967</v>
      </c>
      <c r="Z5" s="1">
        <f>IF(AND('GMT DATA'!Z5&lt;&gt;"NA",'GMT DATA'!Z5&lt;&gt;"Inf"),'GMT DATA'!AA5-'GMT DATA'!Z5,"")</f>
        <v>7.1991238099999997</v>
      </c>
      <c r="AA5" s="1">
        <f>IF(AND('GMT DATA'!AA5&lt;&gt;"NA",'GMT DATA'!AA5&lt;&gt;"Inf"),'GMT DATA'!AA5,"")</f>
        <v>18.750476190000001</v>
      </c>
      <c r="AB5" s="1">
        <f>IF(AND('GMT DATA'!AB5&lt;&gt;"NA",'GMT DATA'!AB5&lt;&gt;"Inf"),'GMT DATA'!AB5-'GMT DATA'!AA5,"")</f>
        <v>7.1991238200000005</v>
      </c>
      <c r="AC5" s="1">
        <f>IF(AND('GMT DATA'!AC5&lt;&gt;"NA",'GMT DATA'!AC5&lt;&gt;"Inf"),'GMT DATA'!AD5-'GMT DATA'!AC5,"")</f>
        <v>6.6684728099999973</v>
      </c>
      <c r="AD5" s="1">
        <f>IF(AND('GMT DATA'!AD5&lt;&gt;"NA",'GMT DATA'!AD5&lt;&gt;"Inf"),'GMT DATA'!AD5,"")</f>
        <v>-32.585476190000001</v>
      </c>
      <c r="AE5" s="1">
        <f>IF(AND('GMT DATA'!AE5&lt;&gt;"NA",'GMT DATA'!AE5&lt;&gt;"Inf"),'GMT DATA'!AE5-'GMT DATA'!AD5,"")</f>
        <v>6.6684728100000008</v>
      </c>
      <c r="AF5" s="1">
        <f>IF(AND('GMT DATA'!AF5&lt;&gt;"NA",'GMT DATA'!AF5&lt;&gt;"Inf"),'GMT DATA'!AG5-'GMT DATA'!AF5,"")</f>
        <v>2.2179538840000008</v>
      </c>
      <c r="AG5" s="1">
        <f>MAX(IF(AND('GMT DATA'!AG5&lt;&gt;"NA",'GMT DATA'!AG5&lt;&gt;"Inf"),'GMT DATA'!AG5,""),-AG$2)</f>
        <v>-5.8333333329999997</v>
      </c>
      <c r="AH5" s="1">
        <f>MAX(0,MIN(IF(AND('GMT DATA'!AH5&lt;&gt;"NA",'GMT DATA'!AH5&lt;&gt;"Inf"),'GMT DATA'!AH5-'GMT DATA'!AG5,""),AG5+AG$2))</f>
        <v>0</v>
      </c>
      <c r="AI5" s="1">
        <f>IF(AND('GMT DATA'!AI5&lt;&gt;"NA",'GMT DATA'!AI5&lt;&gt;"Inf"),'GMT DATA'!AJ5-'GMT DATA'!AI5,"")</f>
        <v>6.3641983100000008</v>
      </c>
      <c r="AJ5" s="1">
        <f>IF(AND('GMT DATA'!AJ5&lt;&gt;"NA",'GMT DATA'!AJ5&lt;&gt;"Inf"),'GMT DATA'!AJ5,"")</f>
        <v>17.323095240000001</v>
      </c>
      <c r="AK5" s="1">
        <f>IF(AND('GMT DATA'!AK5&lt;&gt;"NA",'GMT DATA'!AK5&lt;&gt;"Inf"),'GMT DATA'!AK5-'GMT DATA'!AJ5,"")</f>
        <v>6.364198309999999</v>
      </c>
      <c r="AL5" s="1">
        <f>IF(AND('GMT DATA'!AL5&lt;&gt;"NA",'GMT DATA'!AL5&lt;&gt;"Inf"),'GMT DATA'!AM5-'GMT DATA'!AL5,"")</f>
        <v>3.8460437799999987</v>
      </c>
      <c r="AM5" s="1">
        <f>IF(AND('GMT DATA'!AM5&lt;&gt;"NA",'GMT DATA'!AM5&lt;&gt;"Inf"),'GMT DATA'!AM5,"")</f>
        <v>-13.66928571</v>
      </c>
      <c r="AN5" s="1">
        <f>IF(AND('GMT DATA'!AN5&lt;&gt;"NA",'GMT DATA'!AN5&lt;&gt;"Inf"),'GMT DATA'!AN5-'GMT DATA'!AM5,"")</f>
        <v>3.8460437670000012</v>
      </c>
      <c r="AO5" s="1">
        <f>IF(AND('GMT DATA'!AO5&lt;&gt;"NA",'GMT DATA'!AO5&lt;&gt;"Inf"),'GMT DATA'!AP5-'GMT DATA'!AO5,"")</f>
        <v>8.3146291200000029</v>
      </c>
      <c r="AP5" s="1">
        <f>IF(AND('GMT DATA'!AP5&lt;&gt;"NA",'GMT DATA'!AP5&lt;&gt;"Inf"),'GMT DATA'!AP5,"")</f>
        <v>30.992380950000001</v>
      </c>
      <c r="AQ5" s="1">
        <f>IF(AND('GMT DATA'!AQ5&lt;&gt;"NA",'GMT DATA'!AQ5&lt;&gt;"Inf"),'GMT DATA'!AQ5-'GMT DATA'!AP5,"")</f>
        <v>8.3146291199999958</v>
      </c>
      <c r="AR5" s="1">
        <f>IF(AND('GMT DATA'!AR5&lt;&gt;"NA",'GMT DATA'!AR5&lt;&gt;"Inf"),'GMT DATA'!AS5-'GMT DATA'!AR5,"")</f>
        <v>7.5357842099999992</v>
      </c>
      <c r="AS5" s="1">
        <f>IF(AND('GMT DATA'!AS5&lt;&gt;"NA",'GMT DATA'!AS5&lt;&gt;"Inf"),'GMT DATA'!AS5,"")</f>
        <v>-14.913095240000001</v>
      </c>
      <c r="AT5" s="1">
        <f>IF(AND('GMT DATA'!AT5&lt;&gt;"NA",'GMT DATA'!AT5&lt;&gt;"Inf"),'GMT DATA'!AT5-'GMT DATA'!AS5,"")</f>
        <v>7.5357842090000009</v>
      </c>
      <c r="AU5" s="1">
        <f>IF(AND('GMT DATA'!AU5&lt;&gt;"NA",'GMT DATA'!AU5&lt;&gt;"Inf"),'GMT DATA'!AV5-'GMT DATA'!AU5,"")</f>
        <v>5.2202279909999998</v>
      </c>
      <c r="AV5" s="1">
        <f>IF(AND('GMT DATA'!AV5&lt;&gt;"NA",'GMT DATA'!AV5&lt;&gt;"Inf"),'GMT DATA'!AV5,"")</f>
        <v>14.03047619</v>
      </c>
      <c r="AW5" s="1">
        <f>IF(AND('GMT DATA'!AW5&lt;&gt;"NA",'GMT DATA'!AW5&lt;&gt;"Inf"),'GMT DATA'!AW5-'GMT DATA'!AV5,"")</f>
        <v>5.2202279899999997</v>
      </c>
      <c r="AX5" s="1">
        <f>IF(AND('GMT DATA'!AX5&lt;&gt;"NA",'GMT DATA'!AX5&lt;&gt;"Inf"),'GMT DATA'!AY5-'GMT DATA'!AX5,"")</f>
        <v>8.2371009700000002</v>
      </c>
      <c r="AY5" s="1">
        <f>IF(AND('GMT DATA'!AY5&lt;&gt;"NA",'GMT DATA'!AY5&lt;&gt;"Inf"),'GMT DATA'!AY5,"")</f>
        <v>28.943571429999999</v>
      </c>
      <c r="AZ5" s="1">
        <f>IF(AND('GMT DATA'!AZ5&lt;&gt;"NA",'GMT DATA'!AZ5&lt;&gt;"Inf"),'GMT DATA'!AZ5-'GMT DATA'!AY5,"")</f>
        <v>8.2371009700000002</v>
      </c>
      <c r="BA5" s="1">
        <f>IF(AND('GMT DATA'!BA5&lt;&gt;"NA",'GMT DATA'!BA5&lt;&gt;"Inf"),'GMT DATA'!BB5-'GMT DATA'!BA5,"")</f>
        <v>155.45706289999998</v>
      </c>
      <c r="BB5" s="1">
        <f>IF(AND('GMT DATA'!BB5&lt;&gt;"NA",'GMT DATA'!BB5&lt;&gt;"Inf"),'GMT DATA'!BB5,"")</f>
        <v>667.97716939999998</v>
      </c>
      <c r="BC5" s="1">
        <f>IF(AND('GMT DATA'!BC5&lt;&gt;"NA",'GMT DATA'!BC5&lt;&gt;"Inf"),'GMT DATA'!BC5-'GMT DATA'!BB5,"")</f>
        <v>155.45706280000002</v>
      </c>
      <c r="BD5" s="1">
        <f>IF(AND('GMT DATA'!BD5&lt;&gt;"NA",'GMT DATA'!BD5&lt;&gt;"Inf"),'GMT DATA'!BE5-'GMT DATA'!BD5,"")</f>
        <v>130.978748</v>
      </c>
      <c r="BE5" s="1">
        <f>IF(AND('GMT DATA'!BE5&lt;&gt;"NA",'GMT DATA'!BE5&lt;&gt;"Inf"),'GMT DATA'!BE5,"")</f>
        <v>543.92015679999997</v>
      </c>
      <c r="BF5" s="1">
        <f>IF(AND('GMT DATA'!BF5&lt;&gt;"NA",'GMT DATA'!BF5&lt;&gt;"Inf"),'GMT DATA'!BF5-'GMT DATA'!BE5,"")</f>
        <v>130.97874810000008</v>
      </c>
      <c r="BG5" s="1">
        <f>IF(AND('GMT DATA'!BG5&lt;&gt;"NA",'GMT DATA'!BG5&lt;&gt;"Inf"),'GMT DATA'!BH5-'GMT DATA'!BG5,"")</f>
        <v>125.70976949999999</v>
      </c>
      <c r="BH5" s="1">
        <f>IF(AND('GMT DATA'!BH5&lt;&gt;"NA",'GMT DATA'!BH5&lt;&gt;"Inf"),'GMT DATA'!BH5,"")</f>
        <v>518.87736059999997</v>
      </c>
      <c r="BI5" s="1">
        <f>IF(AND('GMT DATA'!BI5&lt;&gt;"NA",'GMT DATA'!BI5&lt;&gt;"Inf"),'GMT DATA'!BI5-'GMT DATA'!BH5,"")</f>
        <v>125.70976940000003</v>
      </c>
      <c r="BJ5" s="1">
        <f>IF(AND('GMT DATA'!BJ5&lt;&gt;"NA",'GMT DATA'!BJ5&lt;&gt;"Inf"),'GMT DATA'!BK5-'GMT DATA'!BJ5,"")</f>
        <v>120.50401459999995</v>
      </c>
      <c r="BK5" s="1">
        <f>IF(AND('GMT DATA'!BK5&lt;&gt;"NA",'GMT DATA'!BK5&lt;&gt;"Inf"),'GMT DATA'!BK5,"")</f>
        <v>493.73158969999997</v>
      </c>
      <c r="BL5" s="1">
        <f>IF(AND('GMT DATA'!BL5&lt;&gt;"NA",'GMT DATA'!BL5&lt;&gt;"Inf"),'GMT DATA'!BL5-'GMT DATA'!BK5,"")</f>
        <v>120.50401450000004</v>
      </c>
      <c r="BM5" s="1">
        <f>IF(AND('GMT DATA'!BM5&lt;&gt;"NA",'GMT DATA'!BM5&lt;&gt;"Inf"),'GMT DATA'!BN5-'GMT DATA'!BM5,"")</f>
        <v>104.03171090000001</v>
      </c>
      <c r="BN5" s="1">
        <f>IF(AND('GMT DATA'!BN5&lt;&gt;"NA",'GMT DATA'!BN5&lt;&gt;"Inf"),'GMT DATA'!BN5,"")</f>
        <v>415.65597969999999</v>
      </c>
      <c r="BO5" s="1">
        <f>IF(AND('GMT DATA'!BO5&lt;&gt;"NA",'GMT DATA'!BO5&lt;&gt;"Inf"),'GMT DATA'!BO5-'GMT DATA'!BN5,"")</f>
        <v>104.03171099999997</v>
      </c>
      <c r="BP5" s="1">
        <f>IF(AND('GMT DATA'!BP5&lt;&gt;"NA",'GMT DATA'!BP5&lt;&gt;"Inf"),'GMT DATA'!BQ5-'GMT DATA'!BP5,"")</f>
        <v>72.615681099999989</v>
      </c>
      <c r="BQ5" s="1">
        <f>IF(AND('GMT DATA'!BQ5&lt;&gt;"NA",'GMT DATA'!BQ5&lt;&gt;"Inf"),'GMT DATA'!BQ5,"")</f>
        <v>262.49238059999999</v>
      </c>
      <c r="BR5" s="1">
        <f>IF(AND('GMT DATA'!BR5&lt;&gt;"NA",'GMT DATA'!BR5&lt;&gt;"Inf"),'GMT DATA'!BR5-'GMT DATA'!BQ5,"")</f>
        <v>72.615681100000018</v>
      </c>
      <c r="BS5" s="1">
        <f>IF(AND('GMT DATA'!BS5&lt;&gt;"NA",'GMT DATA'!BS5&lt;&gt;"Inf"),'GMT DATA'!BT5-'GMT DATA'!BS5,"")</f>
        <v>218.34289269999999</v>
      </c>
      <c r="BT5" s="1">
        <f>IF(AND('GMT DATA'!BT5&lt;&gt;"NA",'GMT DATA'!BT5&lt;&gt;"Inf"),'GMT DATA'!BT5,"")</f>
        <v>-904.33831129999999</v>
      </c>
      <c r="BU5" s="1">
        <f>IF(AND('GMT DATA'!BU5&lt;&gt;"NA",'GMT DATA'!BU5&lt;&gt;"Inf"),'GMT DATA'!BU5-'GMT DATA'!BT5,"")</f>
        <v>218.34289260000003</v>
      </c>
      <c r="BV5" s="1">
        <f>IF(AND('GMT DATA'!BV5&lt;&gt;"NA",'GMT DATA'!BV5&lt;&gt;"Inf"),'GMT DATA'!BW5-'GMT DATA'!BV5,"")</f>
        <v>158.50329449999992</v>
      </c>
      <c r="BW5" s="1">
        <f>IF(AND('GMT DATA'!BW5&lt;&gt;"NA",'GMT DATA'!BW5&lt;&gt;"Inf"),'GMT DATA'!BW5,"")</f>
        <v>753.26422279999997</v>
      </c>
      <c r="BX5" s="1">
        <f>IF(AND('GMT DATA'!BX5&lt;&gt;"NA",'GMT DATA'!BX5&lt;&gt;"Inf"),'GMT DATA'!BX5-'GMT DATA'!BW5,"")</f>
        <v>158.50329450000004</v>
      </c>
      <c r="BY5" s="4">
        <f>IF(AND('GMT DATA'!BY5&lt;&gt;"NA",'GMT DATA'!BY5&lt;&gt;"Inf"),'GMT DATA'!BZ5-'GMT DATA'!BY5,"")</f>
        <v>9.3948251999999982E-2</v>
      </c>
      <c r="BZ5" s="4">
        <f>IF(AND('GMT DATA'!BZ5&lt;&gt;"NA",'GMT DATA'!BZ5&lt;&gt;"Inf"),'GMT DATA'!BZ5,"")</f>
        <v>0.20623650599999999</v>
      </c>
      <c r="CA5" s="4">
        <f>IF(AND('GMT DATA'!CA5&lt;&gt;"NA",'GMT DATA'!CA5&lt;&gt;"Inf"),'GMT DATA'!CA5-'GMT DATA'!BZ5,"")</f>
        <v>9.394825200000001E-2</v>
      </c>
      <c r="CB5" s="4">
        <f>IF(AND('GMT DATA'!CB5&lt;&gt;"NA",'GMT DATA'!CB5&lt;&gt;"Inf"),'GMT DATA'!CC5-'GMT DATA'!CB5,"")</f>
        <v>0.13389640799999999</v>
      </c>
      <c r="CC5" s="4">
        <f>IF(AND('GMT DATA'!CC5&lt;&gt;"NA",'GMT DATA'!CC5&lt;&gt;"Inf"),'GMT DATA'!CC5,"")</f>
        <v>0.111872524</v>
      </c>
      <c r="CD5" s="4">
        <f>IF(AND('GMT DATA'!CD5&lt;&gt;"NA",'GMT DATA'!CD5&lt;&gt;"Inf"),'GMT DATA'!CD5-'GMT DATA'!CC5,"")</f>
        <v>0.13389640899999999</v>
      </c>
      <c r="CE5" s="4">
        <f>IF(AND('GMT DATA'!CE5&lt;&gt;"NA",'GMT DATA'!CE5&lt;&gt;"Inf"),'GMT DATA'!CF5-'GMT DATA'!CE5,"")</f>
        <v>0.11335419699999999</v>
      </c>
      <c r="CF5" s="4">
        <f>IF(AND('GMT DATA'!CF5&lt;&gt;"NA",'GMT DATA'!CF5&lt;&gt;"Inf"),'GMT DATA'!CF5,"")</f>
        <v>5.4717417999999997E-2</v>
      </c>
      <c r="CG5" s="4">
        <f>IF(AND('GMT DATA'!CG5&lt;&gt;"NA",'GMT DATA'!CG5&lt;&gt;"Inf"),'GMT DATA'!CG5-'GMT DATA'!CF5,"")</f>
        <v>0.11335419700000002</v>
      </c>
      <c r="CH5" s="1">
        <f>IF(AND('GMT DATA'!CH5&lt;&gt;"NA",'GMT DATA'!CH5&lt;&gt;"Inf"),'GMT DATA'!CI5-'GMT DATA'!CH5,"")</f>
        <v>5.2331666999999999</v>
      </c>
      <c r="CI5" s="1">
        <f>IF(AND('GMT DATA'!CI5&lt;&gt;"NA",'GMT DATA'!CI5&lt;&gt;"Inf"),'GMT DATA'!CI5,"")</f>
        <v>6.249971478</v>
      </c>
      <c r="CJ5" s="1">
        <f>IF(AND('GMT DATA'!CJ5&lt;&gt;"NA",'GMT DATA'!CJ5&lt;&gt;"Inf"),'GMT DATA'!CJ5-'GMT DATA'!CI5,"")</f>
        <v>5.2331667019999992</v>
      </c>
      <c r="CK5" s="1">
        <f>IF(AND('GMT DATA'!CK5&lt;&gt;"NA",'GMT DATA'!CK5&lt;&gt;"Inf"),'GMT DATA'!CL5-'GMT DATA'!CK5,"")</f>
        <v>3.0605515090000002</v>
      </c>
      <c r="CL5" s="1">
        <f>IF(AND('GMT DATA'!CL5&lt;&gt;"NA",'GMT DATA'!CL5&lt;&gt;"Inf"),'GMT DATA'!CL5,"")</f>
        <v>-2.992380952</v>
      </c>
      <c r="CM5" s="1">
        <f>IF(AND('GMT DATA'!CM5&lt;&gt;"NA",'GMT DATA'!CM5&lt;&gt;"Inf"),'GMT DATA'!CM5-'GMT DATA'!CL5,"")</f>
        <v>3.0605515080000001</v>
      </c>
      <c r="CN5" s="1">
        <f>IF(AND('GMT DATA'!CN5&lt;&gt;"NA",'GMT DATA'!CN5&lt;&gt;"Inf"),'GMT DATA'!CO5-'GMT DATA'!CN5,"")</f>
        <v>3.2457191229999998</v>
      </c>
      <c r="CO5" s="1">
        <f>IF(AND('GMT DATA'!CO5&lt;&gt;"NA",'GMT DATA'!CO5&lt;&gt;"Inf"),'GMT DATA'!CO5,"")</f>
        <v>0.81880952399999996</v>
      </c>
      <c r="CP5" s="1">
        <f>IF(AND('GMT DATA'!CP5&lt;&gt;"NA",'GMT DATA'!CP5&lt;&gt;"Inf"),'GMT DATA'!CP5-'GMT DATA'!CO5,"")</f>
        <v>3.2457191230000006</v>
      </c>
      <c r="CQ5" s="1">
        <f>IF(AND('GMT DATA'!CQ5&lt;&gt;"NA",'GMT DATA'!CQ5&lt;&gt;"Inf"),'GMT DATA'!CR5-'GMT DATA'!CQ5,"")</f>
        <v>4.81648765</v>
      </c>
      <c r="CR5" s="1">
        <f>IF(AND('GMT DATA'!CR5&lt;&gt;"NA",'GMT DATA'!CR5&lt;&gt;"Inf"),'GMT DATA'!CR5,"")</f>
        <v>2.2814285710000002</v>
      </c>
      <c r="CS5" s="1">
        <f>IF(AND('GMT DATA'!CS5&lt;&gt;"NA",'GMT DATA'!CS5&lt;&gt;"Inf"),'GMT DATA'!CS5-'GMT DATA'!CR5,"")</f>
        <v>4.8164876510000001</v>
      </c>
      <c r="CT5" s="1">
        <f>IF(AND('GMT DATA'!CT5&lt;&gt;"NA",'GMT DATA'!CT5&lt;&gt;"Inf"),'GMT DATA'!CU5-'GMT DATA'!CT5,"")</f>
        <v>0.40468346600000005</v>
      </c>
      <c r="CU5" s="1">
        <f>IF(AND('GMT DATA'!CU5&lt;&gt;"NA",'GMT DATA'!CU5&lt;&gt;"Inf"),'GMT DATA'!CU5,"")</f>
        <v>0.46714285700000002</v>
      </c>
      <c r="CV5" s="1">
        <f>IF(AND('GMT DATA'!CV5&lt;&gt;"NA",'GMT DATA'!CV5&lt;&gt;"Inf"),'GMT DATA'!CV5-'GMT DATA'!CU5,"")</f>
        <v>0.40468346599999994</v>
      </c>
      <c r="CW5" s="1">
        <f>IF(AND('GMT DATA'!CW5&lt;&gt;"NA",'GMT DATA'!CW5&lt;&gt;"Inf"),'GMT DATA'!CX5-'GMT DATA'!CW5,"")</f>
        <v>0.12059034500000002</v>
      </c>
      <c r="CX5" s="1">
        <f>IF(AND('GMT DATA'!CX5&lt;&gt;"NA",'GMT DATA'!CX5&lt;&gt;"Inf"),'GMT DATA'!CX5,"")</f>
        <v>-0.137779709</v>
      </c>
      <c r="CY5" s="1">
        <f>IF(AND('GMT DATA'!CY5&lt;&gt;"NA",'GMT DATA'!CY5&lt;&gt;"Inf"),'GMT DATA'!CY5-'GMT DATA'!CX5,"")</f>
        <v>0.120590345</v>
      </c>
      <c r="CZ5" s="1">
        <f>IF(AND('GMT DATA'!CZ5&lt;&gt;"NA",'GMT DATA'!CZ5&lt;&gt;"Inf"),'GMT DATA'!DA5-'GMT DATA'!CZ5,"")</f>
        <v>4.094577718</v>
      </c>
      <c r="DA5" s="1">
        <f>IF(AND('GMT DATA'!DA5&lt;&gt;"NA",'GMT DATA'!DA5&lt;&gt;"Inf"),'GMT DATA'!DA5,"")</f>
        <v>3.6670938290000001</v>
      </c>
      <c r="DB5" s="1">
        <f>IF(AND('GMT DATA'!DB5&lt;&gt;"NA",'GMT DATA'!DB5&lt;&gt;"Inf"),'GMT DATA'!DB5-'GMT DATA'!DA5,"")</f>
        <v>4.094577718</v>
      </c>
      <c r="DC5" s="1">
        <f>IF(AND('GMT DATA'!DC5&lt;&gt;"NA",'GMT DATA'!DC5&lt;&gt;"Inf"),'GMT DATA'!DD5-'GMT DATA'!DC5,"")</f>
        <v>16.07970336</v>
      </c>
      <c r="DD5" s="1">
        <f>IF(AND('GMT DATA'!DD5&lt;&gt;"NA",'GMT DATA'!DD5&lt;&gt;"Inf"),'GMT DATA'!DD5,"")</f>
        <v>13.6194674</v>
      </c>
      <c r="DE5" s="1">
        <f>IF(AND('GMT DATA'!DE5&lt;&gt;"NA",'GMT DATA'!DE5&lt;&gt;"Inf"),'GMT DATA'!DE5-'GMT DATA'!DD5,"")</f>
        <v>16.079703360000003</v>
      </c>
    </row>
    <row r="6" spans="1:109">
      <c r="A6" t="str">
        <f>IF(AND('GMT DATA'!A6&lt;&gt;"NA",'GMT DATA'!A6&lt;&gt;"Inf"),'GMT DATA'!A6,"")</f>
        <v>+3C</v>
      </c>
      <c r="B6" s="1">
        <f>IF(AND('GMT DATA'!B6&lt;&gt;"NA",'GMT DATA'!B6&lt;&gt;"Inf"),'GMT DATA'!C6-'GMT DATA'!B6,"")</f>
        <v>1.2843420609999998</v>
      </c>
      <c r="C6" s="1">
        <f>IF(AND('GMT DATA'!C6&lt;&gt;"NA",'GMT DATA'!C6&lt;&gt;"Inf"),'GMT DATA'!C6,"")</f>
        <v>4.946561902</v>
      </c>
      <c r="D6" s="1">
        <f>IF(AND('GMT DATA'!D6&lt;&gt;"NA",'GMT DATA'!D6&lt;&gt;"Inf"),'GMT DATA'!D6-'GMT DATA'!C6,"")</f>
        <v>1.2843420600000002</v>
      </c>
      <c r="E6" s="1">
        <f>IF(AND('GMT DATA'!E6&lt;&gt;"NA",'GMT DATA'!E6&lt;&gt;"Inf"),'GMT DATA'!F6-'GMT DATA'!E6,"")</f>
        <v>1.0932241949999999</v>
      </c>
      <c r="F6" s="1">
        <f>IF(AND('GMT DATA'!F6&lt;&gt;"NA",'GMT DATA'!F6&lt;&gt;"Inf"),'GMT DATA'!F6,"")</f>
        <v>4.7114222510000001</v>
      </c>
      <c r="G6" s="1">
        <f>IF(AND('GMT DATA'!G6&lt;&gt;"NA",'GMT DATA'!G6&lt;&gt;"Inf"),'GMT DATA'!G6-'GMT DATA'!F6,"")</f>
        <v>1.0932241949999995</v>
      </c>
      <c r="H6" s="1">
        <f>IF(AND('GMT DATA'!H6&lt;&gt;"NA",'GMT DATA'!H6&lt;&gt;"Inf"),'GMT DATA'!I6-'GMT DATA'!H6,"")</f>
        <v>0.98678561099999973</v>
      </c>
      <c r="I6" s="1">
        <f>IF(AND('GMT DATA'!I6&lt;&gt;"NA",'GMT DATA'!I6&lt;&gt;"Inf"),'GMT DATA'!I6,"")</f>
        <v>4.3669811889999997</v>
      </c>
      <c r="J6" s="1">
        <f>IF(AND('GMT DATA'!J6&lt;&gt;"NA",'GMT DATA'!J6&lt;&gt;"Inf"),'GMT DATA'!J6-'GMT DATA'!I6,"")</f>
        <v>0.98678561100000017</v>
      </c>
      <c r="K6" s="1">
        <f>IF(AND('GMT DATA'!K6&lt;&gt;"NA",'GMT DATA'!K6&lt;&gt;"Inf"),'GMT DATA'!L6-'GMT DATA'!K6,"")</f>
        <v>1.7694324299999997</v>
      </c>
      <c r="L6" s="1">
        <f>IF(AND('GMT DATA'!L6&lt;&gt;"NA",'GMT DATA'!L6&lt;&gt;"Inf"),'GMT DATA'!L6,"")</f>
        <v>5.0731907459999999</v>
      </c>
      <c r="M6" s="1">
        <f>IF(AND('GMT DATA'!M6&lt;&gt;"NA",'GMT DATA'!M6&lt;&gt;"Inf"),'GMT DATA'!M6-'GMT DATA'!L6,"")</f>
        <v>1.7694324310000002</v>
      </c>
      <c r="N6" s="1">
        <f>IF(AND('GMT DATA'!N6&lt;&gt;"NA",'GMT DATA'!N6&lt;&gt;"Inf"),'GMT DATA'!O6-'GMT DATA'!N6,"")</f>
        <v>1.2396060120000003</v>
      </c>
      <c r="O6" s="1">
        <f>IF(AND('GMT DATA'!O6&lt;&gt;"NA",'GMT DATA'!O6&lt;&gt;"Inf"),'GMT DATA'!O6,"")</f>
        <v>4.9124177910000002</v>
      </c>
      <c r="P6" s="1">
        <f>IF(AND('GMT DATA'!P6&lt;&gt;"NA",'GMT DATA'!P6&lt;&gt;"Inf"),'GMT DATA'!P6-'GMT DATA'!O6,"")</f>
        <v>1.2396060119999994</v>
      </c>
      <c r="Q6" s="1">
        <f>IF(AND('GMT DATA'!Q6&lt;&gt;"NA",'GMT DATA'!Q6&lt;&gt;"Inf"),'GMT DATA'!R6-'GMT DATA'!Q6,"")</f>
        <v>2.6745649499999997</v>
      </c>
      <c r="R6" s="1">
        <f>IF(AND('GMT DATA'!R6&lt;&gt;"NA",'GMT DATA'!R6&lt;&gt;"Inf"),'GMT DATA'!R6,"")</f>
        <v>8.638083387</v>
      </c>
      <c r="S6" s="1">
        <f>IF(AND('GMT DATA'!S6&lt;&gt;"NA",'GMT DATA'!S6&lt;&gt;"Inf"),'GMT DATA'!S6-'GMT DATA'!R6,"")</f>
        <v>2.6745649530000009</v>
      </c>
      <c r="T6" s="1">
        <f>IF(AND('GMT DATA'!T6&lt;&gt;"NA",'GMT DATA'!T6&lt;&gt;"Inf"),'GMT DATA'!U6-'GMT DATA'!T6,"")</f>
        <v>1.7029183800000003</v>
      </c>
      <c r="U6" s="1">
        <f>IF(AND('GMT DATA'!U6&lt;&gt;"NA",'GMT DATA'!U6&lt;&gt;"Inf"),'GMT DATA'!U6,"")</f>
        <v>5.5140086400000001</v>
      </c>
      <c r="V6" s="1">
        <f>IF(AND('GMT DATA'!V6&lt;&gt;"NA",'GMT DATA'!V6&lt;&gt;"Inf"),'GMT DATA'!V6-'GMT DATA'!U6,"")</f>
        <v>1.7029183789999998</v>
      </c>
      <c r="W6" s="1">
        <f>IF(AND('GMT DATA'!W6&lt;&gt;"NA",'GMT DATA'!W6&lt;&gt;"Inf"),'GMT DATA'!X6-'GMT DATA'!W6,"")</f>
        <v>10.934319770000002</v>
      </c>
      <c r="X6" s="1">
        <f>IF(AND('GMT DATA'!X6&lt;&gt;"NA",'GMT DATA'!X6&lt;&gt;"Inf"),'GMT DATA'!X6,"")</f>
        <v>44.153075399999999</v>
      </c>
      <c r="Y6" s="1">
        <f>IF(AND('GMT DATA'!Y6&lt;&gt;"NA",'GMT DATA'!Y6&lt;&gt;"Inf"),'GMT DATA'!Y6-'GMT DATA'!X6,"")</f>
        <v>10.934319760000001</v>
      </c>
      <c r="Z6" s="1">
        <f>IF(AND('GMT DATA'!Z6&lt;&gt;"NA",'GMT DATA'!Z6&lt;&gt;"Inf"),'GMT DATA'!AA6-'GMT DATA'!Z6,"")</f>
        <v>10.965581219999997</v>
      </c>
      <c r="AA6" s="1">
        <f>IF(AND('GMT DATA'!AA6&lt;&gt;"NA",'GMT DATA'!AA6&lt;&gt;"Inf"),'GMT DATA'!AA6,"")</f>
        <v>32.005287699999997</v>
      </c>
      <c r="AB6" s="1">
        <f>IF(AND('GMT DATA'!AB6&lt;&gt;"NA",'GMT DATA'!AB6&lt;&gt;"Inf"),'GMT DATA'!AB6-'GMT DATA'!AA6,"")</f>
        <v>10.965581220000004</v>
      </c>
      <c r="AC6" s="1">
        <f>IF(AND('GMT DATA'!AC6&lt;&gt;"NA",'GMT DATA'!AC6&lt;&gt;"Inf"),'GMT DATA'!AD6-'GMT DATA'!AC6,"")</f>
        <v>7.8927642299999974</v>
      </c>
      <c r="AD6" s="1">
        <f>IF(AND('GMT DATA'!AD6&lt;&gt;"NA",'GMT DATA'!AD6&lt;&gt;"Inf"),'GMT DATA'!AD6,"")</f>
        <v>-47.9324504</v>
      </c>
      <c r="AE6" s="1">
        <f>IF(AND('GMT DATA'!AE6&lt;&gt;"NA",'GMT DATA'!AE6&lt;&gt;"Inf"),'GMT DATA'!AE6-'GMT DATA'!AD6,"")</f>
        <v>7.8927642399999982</v>
      </c>
      <c r="AF6" s="1">
        <f>IF(AND('GMT DATA'!AF6&lt;&gt;"NA",'GMT DATA'!AF6&lt;&gt;"Inf"),'GMT DATA'!AG6-'GMT DATA'!AF6,"")</f>
        <v>1.7142323140000011</v>
      </c>
      <c r="AG6" s="1">
        <f>MAX(IF(AND('GMT DATA'!AG6&lt;&gt;"NA",'GMT DATA'!AG6&lt;&gt;"Inf"),'GMT DATA'!AG6,""),-AG$2)</f>
        <v>-5.8333333329999997</v>
      </c>
      <c r="AH6" s="1">
        <f>MAX(0,MIN(IF(AND('GMT DATA'!AH6&lt;&gt;"NA",'GMT DATA'!AH6&lt;&gt;"Inf"),'GMT DATA'!AH6-'GMT DATA'!AG6,""),AG6+AG2))</f>
        <v>0</v>
      </c>
      <c r="AI6" s="1">
        <f>IF(AND('GMT DATA'!AI6&lt;&gt;"NA",'GMT DATA'!AI6&lt;&gt;"Inf"),'GMT DATA'!AJ6-'GMT DATA'!AI6,"")</f>
        <v>7.0812127000000018</v>
      </c>
      <c r="AJ6" s="1">
        <f>IF(AND('GMT DATA'!AJ6&lt;&gt;"NA",'GMT DATA'!AJ6&lt;&gt;"Inf"),'GMT DATA'!AJ6,"")</f>
        <v>23.897301590000001</v>
      </c>
      <c r="AK6" s="1">
        <f>IF(AND('GMT DATA'!AK6&lt;&gt;"NA",'GMT DATA'!AK6&lt;&gt;"Inf"),'GMT DATA'!AK6-'GMT DATA'!AJ6,"")</f>
        <v>7.0812126899999974</v>
      </c>
      <c r="AL6" s="1">
        <f>IF(AND('GMT DATA'!AL6&lt;&gt;"NA",'GMT DATA'!AL6&lt;&gt;"Inf"),'GMT DATA'!AM6-'GMT DATA'!AL6,"")</f>
        <v>6.2546463599999989</v>
      </c>
      <c r="AM6" s="1">
        <f>IF(AND('GMT DATA'!AM6&lt;&gt;"NA",'GMT DATA'!AM6&lt;&gt;"Inf"),'GMT DATA'!AM6,"")</f>
        <v>-21.337638890000001</v>
      </c>
      <c r="AN6" s="1">
        <f>IF(AND('GMT DATA'!AN6&lt;&gt;"NA",'GMT DATA'!AN6&lt;&gt;"Inf"),'GMT DATA'!AN6-'GMT DATA'!AM6,"")</f>
        <v>6.2546463600000006</v>
      </c>
      <c r="AO6" s="1">
        <f>IF(AND('GMT DATA'!AO6&lt;&gt;"NA",'GMT DATA'!AO6&lt;&gt;"Inf"),'GMT DATA'!AP6-'GMT DATA'!AO6,"")</f>
        <v>10.816732459999997</v>
      </c>
      <c r="AP6" s="1">
        <f>IF(AND('GMT DATA'!AP6&lt;&gt;"NA",'GMT DATA'!AP6&lt;&gt;"Inf"),'GMT DATA'!AP6,"")</f>
        <v>45.234940479999999</v>
      </c>
      <c r="AQ6" s="1">
        <f>IF(AND('GMT DATA'!AQ6&lt;&gt;"NA",'GMT DATA'!AQ6&lt;&gt;"Inf"),'GMT DATA'!AQ6-'GMT DATA'!AP6,"")</f>
        <v>10.816732450000003</v>
      </c>
      <c r="AR6" s="1">
        <f>IF(AND('GMT DATA'!AR6&lt;&gt;"NA",'GMT DATA'!AR6&lt;&gt;"Inf"),'GMT DATA'!AS6-'GMT DATA'!AR6,"")</f>
        <v>8.0382213800000031</v>
      </c>
      <c r="AS6" s="1">
        <f>IF(AND('GMT DATA'!AS6&lt;&gt;"NA",'GMT DATA'!AS6&lt;&gt;"Inf"),'GMT DATA'!AS6,"")</f>
        <v>-25.05391865</v>
      </c>
      <c r="AT6" s="1">
        <f>IF(AND('GMT DATA'!AT6&lt;&gt;"NA",'GMT DATA'!AT6&lt;&gt;"Inf"),'GMT DATA'!AT6-'GMT DATA'!AS6,"")</f>
        <v>8.0382213799999995</v>
      </c>
      <c r="AU6" s="1">
        <f>IF(AND('GMT DATA'!AU6&lt;&gt;"NA",'GMT DATA'!AU6&lt;&gt;"Inf"),'GMT DATA'!AV6-'GMT DATA'!AU6,"")</f>
        <v>5.2951479600000013</v>
      </c>
      <c r="AV6" s="1">
        <f>IF(AND('GMT DATA'!AV6&lt;&gt;"NA",'GMT DATA'!AV6&lt;&gt;"Inf"),'GMT DATA'!AV6,"")</f>
        <v>19.36842262</v>
      </c>
      <c r="AW6" s="1">
        <f>IF(AND('GMT DATA'!AW6&lt;&gt;"NA",'GMT DATA'!AW6&lt;&gt;"Inf"),'GMT DATA'!AW6-'GMT DATA'!AV6,"")</f>
        <v>5.2951479599999978</v>
      </c>
      <c r="AX6" s="1">
        <f>IF(AND('GMT DATA'!AX6&lt;&gt;"NA",'GMT DATA'!AX6&lt;&gt;"Inf"),'GMT DATA'!AY6-'GMT DATA'!AX6,"")</f>
        <v>8.6356298699999954</v>
      </c>
      <c r="AY6" s="1">
        <f>IF(AND('GMT DATA'!AY6&lt;&gt;"NA",'GMT DATA'!AY6&lt;&gt;"Inf"),'GMT DATA'!AY6,"")</f>
        <v>44.422341269999997</v>
      </c>
      <c r="AZ6" s="1">
        <f>IF(AND('GMT DATA'!AZ6&lt;&gt;"NA",'GMT DATA'!AZ6&lt;&gt;"Inf"),'GMT DATA'!AZ6-'GMT DATA'!AY6,"")</f>
        <v>8.6356298700000025</v>
      </c>
      <c r="BA6" s="1">
        <f>IF(AND('GMT DATA'!BA6&lt;&gt;"NA",'GMT DATA'!BA6&lt;&gt;"Inf"),'GMT DATA'!BB6-'GMT DATA'!BA6,"")</f>
        <v>217.56373389999999</v>
      </c>
      <c r="BB6" s="1">
        <f>IF(AND('GMT DATA'!BB6&lt;&gt;"NA",'GMT DATA'!BB6&lt;&gt;"Inf"),'GMT DATA'!BB6,"")</f>
        <v>1054.145951</v>
      </c>
      <c r="BC6" s="1">
        <f>IF(AND('GMT DATA'!BC6&lt;&gt;"NA",'GMT DATA'!BC6&lt;&gt;"Inf"),'GMT DATA'!BC6-'GMT DATA'!BB6,"")</f>
        <v>217.56373299999996</v>
      </c>
      <c r="BD6" s="1">
        <f>IF(AND('GMT DATA'!BD6&lt;&gt;"NA",'GMT DATA'!BD6&lt;&gt;"Inf"),'GMT DATA'!BE6-'GMT DATA'!BD6,"")</f>
        <v>187.35203139999999</v>
      </c>
      <c r="BE6" s="1">
        <f>IF(AND('GMT DATA'!BE6&lt;&gt;"NA",'GMT DATA'!BE6&lt;&gt;"Inf"),'GMT DATA'!BE6,"")</f>
        <v>864.60788249999996</v>
      </c>
      <c r="BF6" s="1">
        <f>IF(AND('GMT DATA'!BF6&lt;&gt;"NA",'GMT DATA'!BF6&lt;&gt;"Inf"),'GMT DATA'!BF6-'GMT DATA'!BE6,"")</f>
        <v>187.35203150000007</v>
      </c>
      <c r="BG6" s="1">
        <f>IF(AND('GMT DATA'!BG6&lt;&gt;"NA",'GMT DATA'!BG6&lt;&gt;"Inf"),'GMT DATA'!BH6-'GMT DATA'!BG6,"")</f>
        <v>181.01064740000004</v>
      </c>
      <c r="BH6" s="1">
        <f>IF(AND('GMT DATA'!BH6&lt;&gt;"NA",'GMT DATA'!BH6&lt;&gt;"Inf"),'GMT DATA'!BH6,"")</f>
        <v>826.37999060000004</v>
      </c>
      <c r="BI6" s="1">
        <f>IF(AND('GMT DATA'!BI6&lt;&gt;"NA",'GMT DATA'!BI6&lt;&gt;"Inf"),'GMT DATA'!BI6-'GMT DATA'!BH6,"")</f>
        <v>181.01064739999993</v>
      </c>
      <c r="BJ6" s="1">
        <f>IF(AND('GMT DATA'!BJ6&lt;&gt;"NA",'GMT DATA'!BJ6&lt;&gt;"Inf"),'GMT DATA'!BK6-'GMT DATA'!BJ6,"")</f>
        <v>174.65979449999998</v>
      </c>
      <c r="BK6" s="1">
        <f>IF(AND('GMT DATA'!BK6&lt;&gt;"NA",'GMT DATA'!BK6&lt;&gt;"Inf"),'GMT DATA'!BK6,"")</f>
        <v>788.20006999999998</v>
      </c>
      <c r="BL6" s="1">
        <f>IF(AND('GMT DATA'!BL6&lt;&gt;"NA",'GMT DATA'!BL6&lt;&gt;"Inf"),'GMT DATA'!BL6-'GMT DATA'!BK6,"")</f>
        <v>174.65979460000005</v>
      </c>
      <c r="BM6" s="1">
        <f>IF(AND('GMT DATA'!BM6&lt;&gt;"NA",'GMT DATA'!BM6&lt;&gt;"Inf"),'GMT DATA'!BN6-'GMT DATA'!BM6,"")</f>
        <v>155.1879874</v>
      </c>
      <c r="BN6" s="1">
        <f>IF(AND('GMT DATA'!BN6&lt;&gt;"NA",'GMT DATA'!BN6&lt;&gt;"Inf"),'GMT DATA'!BN6,"")</f>
        <v>671.5247756</v>
      </c>
      <c r="BO6" s="1">
        <f>IF(AND('GMT DATA'!BO6&lt;&gt;"NA",'GMT DATA'!BO6&lt;&gt;"Inf"),'GMT DATA'!BO6-'GMT DATA'!BN6,"")</f>
        <v>155.1879874</v>
      </c>
      <c r="BP6" s="1">
        <f>IF(AND('GMT DATA'!BP6&lt;&gt;"NA",'GMT DATA'!BP6&lt;&gt;"Inf"),'GMT DATA'!BQ6-'GMT DATA'!BP6,"")</f>
        <v>120.41897780000005</v>
      </c>
      <c r="BQ6" s="1">
        <f>IF(AND('GMT DATA'!BQ6&lt;&gt;"NA",'GMT DATA'!BQ6&lt;&gt;"Inf"),'GMT DATA'!BQ6,"")</f>
        <v>446.31194620000002</v>
      </c>
      <c r="BR6" s="1">
        <f>IF(AND('GMT DATA'!BR6&lt;&gt;"NA",'GMT DATA'!BR6&lt;&gt;"Inf"),'GMT DATA'!BR6-'GMT DATA'!BQ6,"")</f>
        <v>120.41897779999994</v>
      </c>
      <c r="BS6" s="1">
        <f>IF(AND('GMT DATA'!BS6&lt;&gt;"NA",'GMT DATA'!BS6&lt;&gt;"Inf"),'GMT DATA'!BT6-'GMT DATA'!BS6,"")</f>
        <v>236.36681699999986</v>
      </c>
      <c r="BT6" s="1">
        <f>IF(AND('GMT DATA'!BT6&lt;&gt;"NA",'GMT DATA'!BT6&lt;&gt;"Inf"),'GMT DATA'!BT6,"")</f>
        <v>-1336.3741210000001</v>
      </c>
      <c r="BU6" s="1">
        <f>IF(AND('GMT DATA'!BU6&lt;&gt;"NA",'GMT DATA'!BU6&lt;&gt;"Inf"),'GMT DATA'!BU6-'GMT DATA'!BT6,"")</f>
        <v>236.36681599999997</v>
      </c>
      <c r="BV6" s="1">
        <f>IF(AND('GMT DATA'!BV6&lt;&gt;"NA",'GMT DATA'!BV6&lt;&gt;"Inf"),'GMT DATA'!BW6-'GMT DATA'!BV6,"")</f>
        <v>221.86453730000005</v>
      </c>
      <c r="BW6" s="1">
        <f>IF(AND('GMT DATA'!BW6&lt;&gt;"NA",'GMT DATA'!BW6&lt;&gt;"Inf"),'GMT DATA'!BW6,"")</f>
        <v>1148.834681</v>
      </c>
      <c r="BX6" s="1">
        <f>IF(AND('GMT DATA'!BX6&lt;&gt;"NA",'GMT DATA'!BX6&lt;&gt;"Inf"),'GMT DATA'!BX6-'GMT DATA'!BW6,"")</f>
        <v>221.86453800000004</v>
      </c>
      <c r="BY6" s="4">
        <f>IF(AND('GMT DATA'!BY6&lt;&gt;"NA",'GMT DATA'!BY6&lt;&gt;"Inf"),'GMT DATA'!BZ6-'GMT DATA'!BY6,"")</f>
        <v>0.160841031</v>
      </c>
      <c r="BZ6" s="4">
        <f>IF(AND('GMT DATA'!BZ6&lt;&gt;"NA",'GMT DATA'!BZ6&lt;&gt;"Inf"),'GMT DATA'!BZ6,"")</f>
        <v>0.33561902599999999</v>
      </c>
      <c r="CA6" s="4">
        <f>IF(AND('GMT DATA'!CA6&lt;&gt;"NA",'GMT DATA'!CA6&lt;&gt;"Inf"),'GMT DATA'!CA6-'GMT DATA'!BZ6,"")</f>
        <v>0.16084103100000002</v>
      </c>
      <c r="CB6" s="4">
        <f>IF(AND('GMT DATA'!CB6&lt;&gt;"NA",'GMT DATA'!CB6&lt;&gt;"Inf"),'GMT DATA'!CC6-'GMT DATA'!CB6,"")</f>
        <v>0.15824581900000001</v>
      </c>
      <c r="CC6" s="4">
        <f>IF(AND('GMT DATA'!CC6&lt;&gt;"NA",'GMT DATA'!CC6&lt;&gt;"Inf"),'GMT DATA'!CC6,"")</f>
        <v>0.124574318</v>
      </c>
      <c r="CD6" s="4">
        <f>IF(AND('GMT DATA'!CD6&lt;&gt;"NA",'GMT DATA'!CD6&lt;&gt;"Inf"),'GMT DATA'!CD6-'GMT DATA'!CC6,"")</f>
        <v>0.15824581799999998</v>
      </c>
      <c r="CE6" s="4">
        <f>IF(AND('GMT DATA'!CE6&lt;&gt;"NA",'GMT DATA'!CE6&lt;&gt;"Inf"),'GMT DATA'!CF6-'GMT DATA'!CE6,"")</f>
        <v>0.17444753800000001</v>
      </c>
      <c r="CF6" s="4">
        <f>IF(AND('GMT DATA'!CF6&lt;&gt;"NA",'GMT DATA'!CF6&lt;&gt;"Inf"),'GMT DATA'!CF6,"")</f>
        <v>3.2012231000000002E-2</v>
      </c>
      <c r="CG6" s="4">
        <f>IF(AND('GMT DATA'!CG6&lt;&gt;"NA",'GMT DATA'!CG6&lt;&gt;"Inf"),'GMT DATA'!CG6-'GMT DATA'!CF6,"")</f>
        <v>0.17444753899999998</v>
      </c>
      <c r="CH6" s="1">
        <f>IF(AND('GMT DATA'!CH6&lt;&gt;"NA",'GMT DATA'!CH6&lt;&gt;"Inf"),'GMT DATA'!CI6-'GMT DATA'!CH6,"")</f>
        <v>7.530870309</v>
      </c>
      <c r="CI6" s="1">
        <f>IF(AND('GMT DATA'!CI6&lt;&gt;"NA",'GMT DATA'!CI6&lt;&gt;"Inf"),'GMT DATA'!CI6,"")</f>
        <v>7.0937575309999996</v>
      </c>
      <c r="CJ6" s="1">
        <f>IF(AND('GMT DATA'!CJ6&lt;&gt;"NA",'GMT DATA'!CJ6&lt;&gt;"Inf"),'GMT DATA'!CJ6-'GMT DATA'!CI6,"")</f>
        <v>7.5308703090000009</v>
      </c>
      <c r="CK6" s="1">
        <f>IF(AND('GMT DATA'!CK6&lt;&gt;"NA",'GMT DATA'!CK6&lt;&gt;"Inf"),'GMT DATA'!CL6-'GMT DATA'!CK6,"")</f>
        <v>3.4325164300000006</v>
      </c>
      <c r="CL6" s="1">
        <f>IF(AND('GMT DATA'!CL6&lt;&gt;"NA",'GMT DATA'!CL6&lt;&gt;"Inf"),'GMT DATA'!CL6,"")</f>
        <v>-4.8848412699999999</v>
      </c>
      <c r="CM6" s="1">
        <f>IF(AND('GMT DATA'!CM6&lt;&gt;"NA",'GMT DATA'!CM6&lt;&gt;"Inf"),'GMT DATA'!CM6-'GMT DATA'!CL6,"")</f>
        <v>3.4325164299999997</v>
      </c>
      <c r="CN6" s="1">
        <f>IF(AND('GMT DATA'!CN6&lt;&gt;"NA",'GMT DATA'!CN6&lt;&gt;"Inf"),'GMT DATA'!CO6-'GMT DATA'!CN6,"")</f>
        <v>3.6813481699999997</v>
      </c>
      <c r="CO6" s="1">
        <f>IF(AND('GMT DATA'!CO6&lt;&gt;"NA",'GMT DATA'!CO6&lt;&gt;"Inf"),'GMT DATA'!CO6,"")</f>
        <v>2.3091865079999998</v>
      </c>
      <c r="CP6" s="1">
        <f>IF(AND('GMT DATA'!CP6&lt;&gt;"NA",'GMT DATA'!CP6&lt;&gt;"Inf"),'GMT DATA'!CP6-'GMT DATA'!CO6,"")</f>
        <v>3.6813481700000006</v>
      </c>
      <c r="CQ6" s="1">
        <f>IF(AND('GMT DATA'!CQ6&lt;&gt;"NA",'GMT DATA'!CQ6&lt;&gt;"Inf"),'GMT DATA'!CR6-'GMT DATA'!CQ6,"")</f>
        <v>4.5084356430000003</v>
      </c>
      <c r="CR6" s="1">
        <f>IF(AND('GMT DATA'!CR6&lt;&gt;"NA",'GMT DATA'!CR6&lt;&gt;"Inf"),'GMT DATA'!CR6,"")</f>
        <v>2.6793948410000001</v>
      </c>
      <c r="CS6" s="1">
        <f>IF(AND('GMT DATA'!CS6&lt;&gt;"NA",'GMT DATA'!CS6&lt;&gt;"Inf"),'GMT DATA'!CS6-'GMT DATA'!CR6,"")</f>
        <v>4.5084356430000003</v>
      </c>
      <c r="CT6" s="1">
        <f>IF(AND('GMT DATA'!CT6&lt;&gt;"NA",'GMT DATA'!CT6&lt;&gt;"Inf"),'GMT DATA'!CU6-'GMT DATA'!CT6,"")</f>
        <v>0.58300014199999994</v>
      </c>
      <c r="CU6" s="1">
        <f>IF(AND('GMT DATA'!CU6&lt;&gt;"NA",'GMT DATA'!CU6&lt;&gt;"Inf"),'GMT DATA'!CU6,"")</f>
        <v>0.39978174599999999</v>
      </c>
      <c r="CV6" s="1">
        <f>IF(AND('GMT DATA'!CV6&lt;&gt;"NA",'GMT DATA'!CV6&lt;&gt;"Inf"),'GMT DATA'!CV6-'GMT DATA'!CU6,"")</f>
        <v>0.58300014199999994</v>
      </c>
      <c r="CW6" s="1">
        <f>IF(AND('GMT DATA'!CW6&lt;&gt;"NA",'GMT DATA'!CW6&lt;&gt;"Inf"),'GMT DATA'!CX6-'GMT DATA'!CW6,"")</f>
        <v>0.11695424600000001</v>
      </c>
      <c r="CX6" s="1">
        <f>IF(AND('GMT DATA'!CX6&lt;&gt;"NA",'GMT DATA'!CX6&lt;&gt;"Inf"),'GMT DATA'!CX6,"")</f>
        <v>-0.21951140399999999</v>
      </c>
      <c r="CY6" s="1">
        <f>IF(AND('GMT DATA'!CY6&lt;&gt;"NA",'GMT DATA'!CY6&lt;&gt;"Inf"),'GMT DATA'!CY6-'GMT DATA'!CX6,"")</f>
        <v>0.116954246</v>
      </c>
      <c r="CZ6" s="1">
        <f>IF(AND('GMT DATA'!CZ6&lt;&gt;"NA",'GMT DATA'!CZ6&lt;&gt;"Inf"),'GMT DATA'!DA6-'GMT DATA'!CZ6,"")</f>
        <v>4.8859030450000001</v>
      </c>
      <c r="DA6" s="1">
        <f>IF(AND('GMT DATA'!DA6&lt;&gt;"NA",'GMT DATA'!DA6&lt;&gt;"Inf"),'GMT DATA'!DA6,"")</f>
        <v>5.4534156439999997</v>
      </c>
      <c r="DB6" s="1">
        <f>IF(AND('GMT DATA'!DB6&lt;&gt;"NA",'GMT DATA'!DB6&lt;&gt;"Inf"),'GMT DATA'!DB6-'GMT DATA'!DA6,"")</f>
        <v>4.885903046000001</v>
      </c>
      <c r="DC6" s="1">
        <f>IF(AND('GMT DATA'!DC6&lt;&gt;"NA",'GMT DATA'!DC6&lt;&gt;"Inf"),'GMT DATA'!DD6-'GMT DATA'!DC6,"")</f>
        <v>23.791816047000001</v>
      </c>
      <c r="DD6" s="1">
        <f>IF(AND('GMT DATA'!DD6&lt;&gt;"NA",'GMT DATA'!DD6&lt;&gt;"Inf"),'GMT DATA'!DD6,"")</f>
        <v>27.852618750000001</v>
      </c>
      <c r="DE6" s="1">
        <f>IF(AND('GMT DATA'!DE6&lt;&gt;"NA",'GMT DATA'!DE6&lt;&gt;"Inf"),'GMT DATA'!DE6-'GMT DATA'!DD6,"")</f>
        <v>23.791816039999997</v>
      </c>
    </row>
    <row r="7" spans="1:109">
      <c r="A7" t="str">
        <f>IF(AND('GMT DATA'!A7&lt;&gt;"NA",'GMT DATA'!A7&lt;&gt;"Inf"),'GMT DATA'!A7,"")</f>
        <v>+4C</v>
      </c>
      <c r="B7" s="1">
        <f>IF(AND('GMT DATA'!B7&lt;&gt;"NA",'GMT DATA'!B7&lt;&gt;"Inf"),'GMT DATA'!C7-'GMT DATA'!B7,"")</f>
        <v>1.3574366689999993</v>
      </c>
      <c r="C7" s="1">
        <f>IF(AND('GMT DATA'!C7&lt;&gt;"NA",'GMT DATA'!C7&lt;&gt;"Inf"),'GMT DATA'!C7,"")</f>
        <v>6.6554643349999996</v>
      </c>
      <c r="D7" s="1">
        <f>IF(AND('GMT DATA'!D7&lt;&gt;"NA",'GMT DATA'!D7&lt;&gt;"Inf"),'GMT DATA'!D7-'GMT DATA'!C7,"")</f>
        <v>1.3574366690000002</v>
      </c>
      <c r="E7" s="1">
        <f>IF(AND('GMT DATA'!E7&lt;&gt;"NA",'GMT DATA'!E7&lt;&gt;"Inf"),'GMT DATA'!F7-'GMT DATA'!E7,"")</f>
        <v>1.2932299019999993</v>
      </c>
      <c r="F7" s="1">
        <f>IF(AND('GMT DATA'!F7&lt;&gt;"NA",'GMT DATA'!F7&lt;&gt;"Inf"),'GMT DATA'!F7,"")</f>
        <v>6.7407263119999996</v>
      </c>
      <c r="G7" s="1">
        <f>IF(AND('GMT DATA'!G7&lt;&gt;"NA",'GMT DATA'!G7&lt;&gt;"Inf"),'GMT DATA'!G7-'GMT DATA'!F7,"")</f>
        <v>1.2932299020000002</v>
      </c>
      <c r="H7" s="1">
        <f>IF(AND('GMT DATA'!H7&lt;&gt;"NA",'GMT DATA'!H7&lt;&gt;"Inf"),'GMT DATA'!I7-'GMT DATA'!H7,"")</f>
        <v>1.1491939809999998</v>
      </c>
      <c r="I7" s="1">
        <f>IF(AND('GMT DATA'!I7&lt;&gt;"NA",'GMT DATA'!I7&lt;&gt;"Inf"),'GMT DATA'!I7,"")</f>
        <v>6.1630397639999996</v>
      </c>
      <c r="J7" s="1">
        <f>IF(AND('GMT DATA'!J7&lt;&gt;"NA",'GMT DATA'!J7&lt;&gt;"Inf"),'GMT DATA'!J7-'GMT DATA'!I7,"")</f>
        <v>1.1491939820000008</v>
      </c>
      <c r="K7" s="1">
        <f>IF(AND('GMT DATA'!K7&lt;&gt;"NA",'GMT DATA'!K7&lt;&gt;"Inf"),'GMT DATA'!L7-'GMT DATA'!K7,"")</f>
        <v>1.1584258580000002</v>
      </c>
      <c r="L7" s="1">
        <f>IF(AND('GMT DATA'!L7&lt;&gt;"NA",'GMT DATA'!L7&lt;&gt;"Inf"),'GMT DATA'!L7,"")</f>
        <v>6.1222409139999998</v>
      </c>
      <c r="M7" s="1">
        <f>IF(AND('GMT DATA'!M7&lt;&gt;"NA",'GMT DATA'!M7&lt;&gt;"Inf"),'GMT DATA'!M7-'GMT DATA'!L7,"")</f>
        <v>1.1584258580000002</v>
      </c>
      <c r="N7" s="1">
        <f>IF(AND('GMT DATA'!N7&lt;&gt;"NA",'GMT DATA'!N7&lt;&gt;"Inf"),'GMT DATA'!O7-'GMT DATA'!N7,"")</f>
        <v>1.4948017169999996</v>
      </c>
      <c r="O7" s="1">
        <f>IF(AND('GMT DATA'!O7&lt;&gt;"NA",'GMT DATA'!O7&lt;&gt;"Inf"),'GMT DATA'!O7,"")</f>
        <v>7.0973747899999999</v>
      </c>
      <c r="P7" s="1">
        <f>IF(AND('GMT DATA'!P7&lt;&gt;"NA",'GMT DATA'!P7&lt;&gt;"Inf"),'GMT DATA'!P7-'GMT DATA'!O7,"")</f>
        <v>1.4948017169999996</v>
      </c>
      <c r="Q7" s="1">
        <f>IF(AND('GMT DATA'!Q7&lt;&gt;"NA",'GMT DATA'!Q7&lt;&gt;"Inf"),'GMT DATA'!R7-'GMT DATA'!Q7,"")</f>
        <v>2.8836894599999994</v>
      </c>
      <c r="R7" s="1">
        <f>IF(AND('GMT DATA'!R7&lt;&gt;"NA",'GMT DATA'!R7&lt;&gt;"Inf"),'GMT DATA'!R7,"")</f>
        <v>11.1334558</v>
      </c>
      <c r="S7" s="1">
        <f>IF(AND('GMT DATA'!S7&lt;&gt;"NA",'GMT DATA'!S7&lt;&gt;"Inf"),'GMT DATA'!S7-'GMT DATA'!R7,"")</f>
        <v>2.8836894599999994</v>
      </c>
      <c r="T7" s="1">
        <f>IF(AND('GMT DATA'!T7&lt;&gt;"NA",'GMT DATA'!T7&lt;&gt;"Inf"),'GMT DATA'!U7-'GMT DATA'!T7,"")</f>
        <v>1.7476893780000005</v>
      </c>
      <c r="U7" s="1">
        <f>IF(AND('GMT DATA'!U7&lt;&gt;"NA",'GMT DATA'!U7&lt;&gt;"Inf"),'GMT DATA'!U7,"")</f>
        <v>7.8939901910000003</v>
      </c>
      <c r="V7" s="1">
        <f>IF(AND('GMT DATA'!V7&lt;&gt;"NA",'GMT DATA'!V7&lt;&gt;"Inf"),'GMT DATA'!V7-'GMT DATA'!U7,"")</f>
        <v>1.7476893780000005</v>
      </c>
      <c r="W7" s="1">
        <f>IF(AND('GMT DATA'!W7&lt;&gt;"NA",'GMT DATA'!W7&lt;&gt;"Inf"),'GMT DATA'!X7-'GMT DATA'!W7,"")</f>
        <v>9.8732942100000045</v>
      </c>
      <c r="X7" s="1">
        <f>IF(AND('GMT DATA'!X7&lt;&gt;"NA",'GMT DATA'!X7&lt;&gt;"Inf"),'GMT DATA'!X7,"")</f>
        <v>61.575757580000001</v>
      </c>
      <c r="Y7" s="1">
        <f>IF(AND('GMT DATA'!Y7&lt;&gt;"NA",'GMT DATA'!Y7&lt;&gt;"Inf"),'GMT DATA'!Y7-'GMT DATA'!X7,"")</f>
        <v>9.8732942099999974</v>
      </c>
      <c r="Z7" s="1">
        <f>IF(AND('GMT DATA'!Z7&lt;&gt;"NA",'GMT DATA'!Z7&lt;&gt;"Inf"),'GMT DATA'!AA7-'GMT DATA'!Z7,"")</f>
        <v>12.345303090000002</v>
      </c>
      <c r="AA7" s="1">
        <f>IF(AND('GMT DATA'!AA7&lt;&gt;"NA",'GMT DATA'!AA7&lt;&gt;"Inf"),'GMT DATA'!AA7,"")</f>
        <v>49.193362190000002</v>
      </c>
      <c r="AB7" s="1">
        <f>IF(AND('GMT DATA'!AB7&lt;&gt;"NA",'GMT DATA'!AB7&lt;&gt;"Inf"),'GMT DATA'!AB7-'GMT DATA'!AA7,"")</f>
        <v>12.345303089999994</v>
      </c>
      <c r="AC7" s="1">
        <f>IF(AND('GMT DATA'!AC7&lt;&gt;"NA",'GMT DATA'!AC7&lt;&gt;"Inf"),'GMT DATA'!AD7-'GMT DATA'!AC7,"")</f>
        <v>8.370616400000003</v>
      </c>
      <c r="AD7" s="1">
        <f>IF(AND('GMT DATA'!AD7&lt;&gt;"NA",'GMT DATA'!AD7&lt;&gt;"Inf"),'GMT DATA'!AD7,"")</f>
        <v>-62.879407520000001</v>
      </c>
      <c r="AE7" s="1">
        <f>IF(AND('GMT DATA'!AE7&lt;&gt;"NA",'GMT DATA'!AE7&lt;&gt;"Inf"),'GMT DATA'!AE7-'GMT DATA'!AD7,"")</f>
        <v>8.370616400000003</v>
      </c>
      <c r="AF7" s="1">
        <f>IF(AND('GMT DATA'!AF7&lt;&gt;"NA",'GMT DATA'!AF7&lt;&gt;"Inf"),'GMT DATA'!AG7-'GMT DATA'!AF7,"")</f>
        <v>1.1491552540000001</v>
      </c>
      <c r="AG7" s="1">
        <f>MAX(IF(AND('GMT DATA'!AG7&lt;&gt;"NA",'GMT DATA'!AG7&lt;&gt;"Inf"),'GMT DATA'!AG7,""),-AG$2)</f>
        <v>-5.8333333329999997</v>
      </c>
      <c r="AH7" s="1">
        <f>MAX(0,MIN(IF(AND('GMT DATA'!AH7&lt;&gt;"NA",'GMT DATA'!AH7&lt;&gt;"Inf"),'GMT DATA'!AH7-'GMT DATA'!AG7,""),AG7+AG2))</f>
        <v>0</v>
      </c>
      <c r="AI7" s="1">
        <f>IF(AND('GMT DATA'!AI7&lt;&gt;"NA",'GMT DATA'!AI7&lt;&gt;"Inf"),'GMT DATA'!AJ7-'GMT DATA'!AI7,"")</f>
        <v>4.5061026200000001</v>
      </c>
      <c r="AJ7" s="1">
        <f>IF(AND('GMT DATA'!AJ7&lt;&gt;"NA",'GMT DATA'!AJ7&lt;&gt;"Inf"),'GMT DATA'!AJ7,"")</f>
        <v>29.354536970000002</v>
      </c>
      <c r="AK7" s="1">
        <f>IF(AND('GMT DATA'!AK7&lt;&gt;"NA",'GMT DATA'!AK7&lt;&gt;"Inf"),'GMT DATA'!AK7-'GMT DATA'!AJ7,"")</f>
        <v>4.5061026199999965</v>
      </c>
      <c r="AL7" s="1">
        <f>IF(AND('GMT DATA'!AL7&lt;&gt;"NA",'GMT DATA'!AL7&lt;&gt;"Inf"),'GMT DATA'!AM7-'GMT DATA'!AL7,"")</f>
        <v>11.080080370000001</v>
      </c>
      <c r="AM7" s="1">
        <f>IF(AND('GMT DATA'!AM7&lt;&gt;"NA",'GMT DATA'!AM7&lt;&gt;"Inf"),'GMT DATA'!AM7,"")</f>
        <v>-26.618334610000002</v>
      </c>
      <c r="AN7" s="1">
        <f>IF(AND('GMT DATA'!AN7&lt;&gt;"NA",'GMT DATA'!AN7&lt;&gt;"Inf"),'GMT DATA'!AN7-'GMT DATA'!AM7,"")</f>
        <v>11.080080370000001</v>
      </c>
      <c r="AO7" s="1">
        <f>IF(AND('GMT DATA'!AO7&lt;&gt;"NA",'GMT DATA'!AO7&lt;&gt;"Inf"),'GMT DATA'!AP7-'GMT DATA'!AO7,"")</f>
        <v>13.072763900000005</v>
      </c>
      <c r="AP7" s="1">
        <f>IF(AND('GMT DATA'!AP7&lt;&gt;"NA",'GMT DATA'!AP7&lt;&gt;"Inf"),'GMT DATA'!AP7,"")</f>
        <v>55.972871570000002</v>
      </c>
      <c r="AQ7" s="1">
        <f>IF(AND('GMT DATA'!AQ7&lt;&gt;"NA",'GMT DATA'!AQ7&lt;&gt;"Inf"),'GMT DATA'!AQ7-'GMT DATA'!AP7,"")</f>
        <v>13.072763909999999</v>
      </c>
      <c r="AR7" s="1">
        <f>IF(AND('GMT DATA'!AR7&lt;&gt;"NA",'GMT DATA'!AR7&lt;&gt;"Inf"),'GMT DATA'!AS7-'GMT DATA'!AR7,"")</f>
        <v>9.3681963800000005</v>
      </c>
      <c r="AS7" s="1">
        <f>IF(AND('GMT DATA'!AS7&lt;&gt;"NA",'GMT DATA'!AS7&lt;&gt;"Inf"),'GMT DATA'!AS7,"")</f>
        <v>-33.846872079999997</v>
      </c>
      <c r="AT7" s="1">
        <f>IF(AND('GMT DATA'!AT7&lt;&gt;"NA",'GMT DATA'!AT7&lt;&gt;"Inf"),'GMT DATA'!AT7-'GMT DATA'!AS7,"")</f>
        <v>9.368196379999997</v>
      </c>
      <c r="AU7" s="1">
        <f>IF(AND('GMT DATA'!AU7&lt;&gt;"NA",'GMT DATA'!AU7&lt;&gt;"Inf"),'GMT DATA'!AV7-'GMT DATA'!AU7,"")</f>
        <v>5.5611493100000011</v>
      </c>
      <c r="AV7" s="1">
        <f>IF(AND('GMT DATA'!AV7&lt;&gt;"NA",'GMT DATA'!AV7&lt;&gt;"Inf"),'GMT DATA'!AV7,"")</f>
        <v>24.445802560000001</v>
      </c>
      <c r="AW7" s="1">
        <f>IF(AND('GMT DATA'!AW7&lt;&gt;"NA",'GMT DATA'!AW7&lt;&gt;"Inf"),'GMT DATA'!AW7-'GMT DATA'!AV7,"")</f>
        <v>5.5611493199999984</v>
      </c>
      <c r="AX7" s="1">
        <f>IF(AND('GMT DATA'!AX7&lt;&gt;"NA",'GMT DATA'!AX7&lt;&gt;"Inf"),'GMT DATA'!AY7-'GMT DATA'!AX7,"")</f>
        <v>9.0076694500000016</v>
      </c>
      <c r="AY7" s="1">
        <f>IF(AND('GMT DATA'!AY7&lt;&gt;"NA",'GMT DATA'!AY7&lt;&gt;"Inf"),'GMT DATA'!AY7,"")</f>
        <v>58.292674650000002</v>
      </c>
      <c r="AZ7" s="1">
        <f>IF(AND('GMT DATA'!AZ7&lt;&gt;"NA",'GMT DATA'!AZ7&lt;&gt;"Inf"),'GMT DATA'!AZ7-'GMT DATA'!AY7,"")</f>
        <v>9.0076694399999937</v>
      </c>
      <c r="BA7" s="1">
        <f>IF(AND('GMT DATA'!BA7&lt;&gt;"NA",'GMT DATA'!BA7&lt;&gt;"Inf"),'GMT DATA'!BB7-'GMT DATA'!BA7,"")</f>
        <v>217.81576899999982</v>
      </c>
      <c r="BB7" s="1">
        <f>IF(AND('GMT DATA'!BB7&lt;&gt;"NA",'GMT DATA'!BB7&lt;&gt;"Inf"),'GMT DATA'!BB7,"")</f>
        <v>1489.8213249999999</v>
      </c>
      <c r="BC7" s="1">
        <f>IF(AND('GMT DATA'!BC7&lt;&gt;"NA",'GMT DATA'!BC7&lt;&gt;"Inf"),'GMT DATA'!BC7-'GMT DATA'!BB7,"")</f>
        <v>217.81576900000005</v>
      </c>
      <c r="BD7" s="1">
        <f>IF(AND('GMT DATA'!BD7&lt;&gt;"NA",'GMT DATA'!BD7&lt;&gt;"Inf"),'GMT DATA'!BE7-'GMT DATA'!BD7,"")</f>
        <v>189.33322099999987</v>
      </c>
      <c r="BE7" s="1">
        <f>IF(AND('GMT DATA'!BE7&lt;&gt;"NA",'GMT DATA'!BE7&lt;&gt;"Inf"),'GMT DATA'!BE7,"")</f>
        <v>1239.3307789999999</v>
      </c>
      <c r="BF7" s="1">
        <f>IF(AND('GMT DATA'!BF7&lt;&gt;"NA",'GMT DATA'!BF7&lt;&gt;"Inf"),'GMT DATA'!BF7-'GMT DATA'!BE7,"")</f>
        <v>189.33322200000021</v>
      </c>
      <c r="BG7" s="1">
        <f>IF(AND('GMT DATA'!BG7&lt;&gt;"NA",'GMT DATA'!BG7&lt;&gt;"Inf"),'GMT DATA'!BH7-'GMT DATA'!BG7,"")</f>
        <v>183.82549500000005</v>
      </c>
      <c r="BH7" s="1">
        <f>IF(AND('GMT DATA'!BH7&lt;&gt;"NA",'GMT DATA'!BH7&lt;&gt;"Inf"),'GMT DATA'!BH7,"")</f>
        <v>1189.017331</v>
      </c>
      <c r="BI7" s="1">
        <f>IF(AND('GMT DATA'!BI7&lt;&gt;"NA",'GMT DATA'!BI7&lt;&gt;"Inf"),'GMT DATA'!BI7-'GMT DATA'!BH7,"")</f>
        <v>183.82549500000005</v>
      </c>
      <c r="BJ7" s="1">
        <f>IF(AND('GMT DATA'!BJ7&lt;&gt;"NA",'GMT DATA'!BJ7&lt;&gt;"Inf"),'GMT DATA'!BK7-'GMT DATA'!BJ7,"")</f>
        <v>178.55379040000003</v>
      </c>
      <c r="BK7" s="1">
        <f>IF(AND('GMT DATA'!BK7&lt;&gt;"NA",'GMT DATA'!BK7&lt;&gt;"Inf"),'GMT DATA'!BK7,"")</f>
        <v>1139.207001</v>
      </c>
      <c r="BL7" s="1">
        <f>IF(AND('GMT DATA'!BL7&lt;&gt;"NA",'GMT DATA'!BL7&lt;&gt;"Inf"),'GMT DATA'!BL7-'GMT DATA'!BK7,"")</f>
        <v>178.55378999999994</v>
      </c>
      <c r="BM7" s="1">
        <f>IF(AND('GMT DATA'!BM7&lt;&gt;"NA",'GMT DATA'!BM7&lt;&gt;"Inf"),'GMT DATA'!BN7-'GMT DATA'!BM7,"")</f>
        <v>163.52962319999995</v>
      </c>
      <c r="BN7" s="1">
        <f>IF(AND('GMT DATA'!BN7&lt;&gt;"NA",'GMT DATA'!BN7&lt;&gt;"Inf"),'GMT DATA'!BN7,"")</f>
        <v>987.49222999999995</v>
      </c>
      <c r="BO7" s="1">
        <f>IF(AND('GMT DATA'!BO7&lt;&gt;"NA",'GMT DATA'!BO7&lt;&gt;"Inf"),'GMT DATA'!BO7-'GMT DATA'!BN7,"")</f>
        <v>163.52962300000002</v>
      </c>
      <c r="BP7" s="1">
        <f>IF(AND('GMT DATA'!BP7&lt;&gt;"NA",'GMT DATA'!BP7&lt;&gt;"Inf"),'GMT DATA'!BQ7-'GMT DATA'!BP7,"")</f>
        <v>139.71562639999991</v>
      </c>
      <c r="BQ7" s="1">
        <f>IF(AND('GMT DATA'!BQ7&lt;&gt;"NA",'GMT DATA'!BQ7&lt;&gt;"Inf"),'GMT DATA'!BQ7,"")</f>
        <v>692.63254659999996</v>
      </c>
      <c r="BR7" s="1">
        <f>IF(AND('GMT DATA'!BR7&lt;&gt;"NA",'GMT DATA'!BR7&lt;&gt;"Inf"),'GMT DATA'!BR7-'GMT DATA'!BQ7,"")</f>
        <v>139.71562630000005</v>
      </c>
      <c r="BS7" s="1">
        <f>IF(AND('GMT DATA'!BS7&lt;&gt;"NA",'GMT DATA'!BS7&lt;&gt;"Inf"),'GMT DATA'!BT7-'GMT DATA'!BS7,"")</f>
        <v>228.04454899999996</v>
      </c>
      <c r="BT7" s="1">
        <f>IF(AND('GMT DATA'!BT7&lt;&gt;"NA",'GMT DATA'!BT7&lt;&gt;"Inf"),'GMT DATA'!BT7,"")</f>
        <v>-1727.955788</v>
      </c>
      <c r="BU7" s="1">
        <f>IF(AND('GMT DATA'!BU7&lt;&gt;"NA",'GMT DATA'!BU7&lt;&gt;"Inf"),'GMT DATA'!BU7-'GMT DATA'!BT7,"")</f>
        <v>228.04454800000008</v>
      </c>
      <c r="BV7" s="1">
        <f>IF(AND('GMT DATA'!BV7&lt;&gt;"NA",'GMT DATA'!BV7&lt;&gt;"Inf"),'GMT DATA'!BW7-'GMT DATA'!BV7,"")</f>
        <v>147.30176800000004</v>
      </c>
      <c r="BW7" s="1">
        <f>IF(AND('GMT DATA'!BW7&lt;&gt;"NA",'GMT DATA'!BW7&lt;&gt;"Inf"),'GMT DATA'!BW7,"")</f>
        <v>1556.5857470000001</v>
      </c>
      <c r="BX7" s="1">
        <f>IF(AND('GMT DATA'!BX7&lt;&gt;"NA",'GMT DATA'!BX7&lt;&gt;"Inf"),'GMT DATA'!BX7-'GMT DATA'!BW7,"")</f>
        <v>147.30176899999992</v>
      </c>
      <c r="BY7" s="4">
        <f>IF(AND('GMT DATA'!BY7&lt;&gt;"NA",'GMT DATA'!BY7&lt;&gt;"Inf"),'GMT DATA'!BZ7-'GMT DATA'!BY7,"")</f>
        <v>0.20392550600000001</v>
      </c>
      <c r="BZ7" s="4">
        <f>IF(AND('GMT DATA'!BZ7&lt;&gt;"NA",'GMT DATA'!BZ7&lt;&gt;"Inf"),'GMT DATA'!BZ7,"")</f>
        <v>0.41310445600000001</v>
      </c>
      <c r="CA7" s="4">
        <f>IF(AND('GMT DATA'!CA7&lt;&gt;"NA",'GMT DATA'!CA7&lt;&gt;"Inf"),'GMT DATA'!CA7-'GMT DATA'!BZ7,"")</f>
        <v>0.20392550499999995</v>
      </c>
      <c r="CB7" s="4">
        <f>IF(AND('GMT DATA'!CB7&lt;&gt;"NA",'GMT DATA'!CB7&lt;&gt;"Inf"),'GMT DATA'!CC7-'GMT DATA'!CB7,"")</f>
        <v>0.16492553300000001</v>
      </c>
      <c r="CC7" s="4">
        <f>IF(AND('GMT DATA'!CC7&lt;&gt;"NA",'GMT DATA'!CC7&lt;&gt;"Inf"),'GMT DATA'!CC7,"")</f>
        <v>0.11424322000000001</v>
      </c>
      <c r="CD7" s="4">
        <f>IF(AND('GMT DATA'!CD7&lt;&gt;"NA",'GMT DATA'!CD7&lt;&gt;"Inf"),'GMT DATA'!CD7-'GMT DATA'!CC7,"")</f>
        <v>0.16492553299999999</v>
      </c>
      <c r="CE7" s="4">
        <f>IF(AND('GMT DATA'!CE7&lt;&gt;"NA",'GMT DATA'!CE7&lt;&gt;"Inf"),'GMT DATA'!CF7-'GMT DATA'!CE7,"")</f>
        <v>0.159629931</v>
      </c>
      <c r="CF7" s="4">
        <f>IF(AND('GMT DATA'!CF7&lt;&gt;"NA",'GMT DATA'!CF7&lt;&gt;"Inf"),'GMT DATA'!CF7,"")</f>
        <v>1.604877E-3</v>
      </c>
      <c r="CG7" s="4">
        <f>IF(AND('GMT DATA'!CG7&lt;&gt;"NA",'GMT DATA'!CG7&lt;&gt;"Inf"),'GMT DATA'!CG7-'GMT DATA'!CF7,"")</f>
        <v>0.159629932</v>
      </c>
      <c r="CH7" s="1">
        <f>IF(AND('GMT DATA'!CH7&lt;&gt;"NA",'GMT DATA'!CH7&lt;&gt;"Inf"),'GMT DATA'!CI7-'GMT DATA'!CH7,"")</f>
        <v>6.4011963219999988</v>
      </c>
      <c r="CI7" s="1">
        <f>IF(AND('GMT DATA'!CI7&lt;&gt;"NA",'GMT DATA'!CI7&lt;&gt;"Inf"),'GMT DATA'!CI7,"")</f>
        <v>8.9000806239999992</v>
      </c>
      <c r="CJ7" s="1">
        <f>IF(AND('GMT DATA'!CJ7&lt;&gt;"NA",'GMT DATA'!CJ7&lt;&gt;"Inf"),'GMT DATA'!CJ7-'GMT DATA'!CI7,"")</f>
        <v>6.4011963260000009</v>
      </c>
      <c r="CK7" s="1">
        <f>IF(AND('GMT DATA'!CK7&lt;&gt;"NA",'GMT DATA'!CK7&lt;&gt;"Inf"),'GMT DATA'!CL7-'GMT DATA'!CK7,"")</f>
        <v>4.4144175510000006</v>
      </c>
      <c r="CL7" s="1">
        <f>IF(AND('GMT DATA'!CL7&lt;&gt;"NA",'GMT DATA'!CL7&lt;&gt;"Inf"),'GMT DATA'!CL7,"")</f>
        <v>-5.4291571169999999</v>
      </c>
      <c r="CM7" s="1">
        <f>IF(AND('GMT DATA'!CM7&lt;&gt;"NA",'GMT DATA'!CM7&lt;&gt;"Inf"),'GMT DATA'!CM7-'GMT DATA'!CL7,"")</f>
        <v>4.4144175499999996</v>
      </c>
      <c r="CN7" s="1">
        <f>IF(AND('GMT DATA'!CN7&lt;&gt;"NA",'GMT DATA'!CN7&lt;&gt;"Inf"),'GMT DATA'!CO7-'GMT DATA'!CN7,"")</f>
        <v>4.0557238230000001</v>
      </c>
      <c r="CO7" s="1">
        <f>IF(AND('GMT DATA'!CO7&lt;&gt;"NA",'GMT DATA'!CO7&lt;&gt;"Inf"),'GMT DATA'!CO7,"")</f>
        <v>5.7748663100000002</v>
      </c>
      <c r="CP7" s="1">
        <f>IF(AND('GMT DATA'!CP7&lt;&gt;"NA",'GMT DATA'!CP7&lt;&gt;"Inf"),'GMT DATA'!CP7-'GMT DATA'!CO7,"")</f>
        <v>4.0557238229999992</v>
      </c>
      <c r="CQ7" s="1">
        <f>IF(AND('GMT DATA'!CQ7&lt;&gt;"NA",'GMT DATA'!CQ7&lt;&gt;"Inf"),'GMT DATA'!CR7-'GMT DATA'!CQ7,"")</f>
        <v>6.5938162270000005</v>
      </c>
      <c r="CR7" s="1">
        <f>IF(AND('GMT DATA'!CR7&lt;&gt;"NA",'GMT DATA'!CR7&lt;&gt;"Inf"),'GMT DATA'!CR7,"")</f>
        <v>-0.371335201</v>
      </c>
      <c r="CS7" s="1">
        <f>IF(AND('GMT DATA'!CS7&lt;&gt;"NA",'GMT DATA'!CS7&lt;&gt;"Inf"),'GMT DATA'!CS7-'GMT DATA'!CR7,"")</f>
        <v>6.5938162269999996</v>
      </c>
      <c r="CT7" s="1">
        <f>IF(AND('GMT DATA'!CT7&lt;&gt;"NA",'GMT DATA'!CT7&lt;&gt;"Inf"),'GMT DATA'!CU7-'GMT DATA'!CT7,"")</f>
        <v>0.49373421500000003</v>
      </c>
      <c r="CU7" s="1">
        <f>IF(AND('GMT DATA'!CU7&lt;&gt;"NA",'GMT DATA'!CU7&lt;&gt;"Inf"),'GMT DATA'!CU7,"")</f>
        <v>0.72049910900000003</v>
      </c>
      <c r="CV7" s="1">
        <f>IF(AND('GMT DATA'!CV7&lt;&gt;"NA",'GMT DATA'!CV7&lt;&gt;"Inf"),'GMT DATA'!CV7-'GMT DATA'!CU7,"")</f>
        <v>0.49373421500000003</v>
      </c>
      <c r="CW7" s="1">
        <f>IF(AND('GMT DATA'!CW7&lt;&gt;"NA",'GMT DATA'!CW7&lt;&gt;"Inf"),'GMT DATA'!CX7-'GMT DATA'!CW7,"")</f>
        <v>0.11927665800000004</v>
      </c>
      <c r="CX7" s="1">
        <f>IF(AND('GMT DATA'!CX7&lt;&gt;"NA",'GMT DATA'!CX7&lt;&gt;"Inf"),'GMT DATA'!CX7,"")</f>
        <v>-0.30041143799999998</v>
      </c>
      <c r="CY7" s="1">
        <f>IF(AND('GMT DATA'!CY7&lt;&gt;"NA",'GMT DATA'!CY7&lt;&gt;"Inf"),'GMT DATA'!CY7-'GMT DATA'!CX7,"")</f>
        <v>0.11927665699999998</v>
      </c>
      <c r="CZ7" s="1">
        <f>IF(AND('GMT DATA'!CZ7&lt;&gt;"NA",'GMT DATA'!CZ7&lt;&gt;"Inf"),'GMT DATA'!DA7-'GMT DATA'!CZ7,"")</f>
        <v>5.4653302829999992</v>
      </c>
      <c r="DA7" s="1">
        <f>IF(AND('GMT DATA'!DA7&lt;&gt;"NA",'GMT DATA'!DA7&lt;&gt;"Inf"),'GMT DATA'!DA7,"")</f>
        <v>8.8096522709999991</v>
      </c>
      <c r="DB7" s="1">
        <f>IF(AND('GMT DATA'!DB7&lt;&gt;"NA",'GMT DATA'!DB7&lt;&gt;"Inf"),'GMT DATA'!DB7-'GMT DATA'!DA7,"")</f>
        <v>5.4653302790000016</v>
      </c>
      <c r="DC7" s="1">
        <f>IF(AND('GMT DATA'!DC7&lt;&gt;"NA",'GMT DATA'!DC7&lt;&gt;"Inf"),'GMT DATA'!DD7-'GMT DATA'!DC7,"")</f>
        <v>34.179058480000002</v>
      </c>
      <c r="DD7" s="1">
        <f>IF(AND('GMT DATA'!DD7&lt;&gt;"NA",'GMT DATA'!DD7&lt;&gt;"Inf"),'GMT DATA'!DD7,"")</f>
        <v>46.901503380000001</v>
      </c>
      <c r="DE7" s="1">
        <f>IF(AND('GMT DATA'!DE7&lt;&gt;"NA",'GMT DATA'!DE7&lt;&gt;"Inf"),'GMT DATA'!DE7-'GMT DATA'!DD7,"")</f>
        <v>34.179058469999994</v>
      </c>
    </row>
    <row r="8" spans="1:109">
      <c r="A8" t="s">
        <v>122</v>
      </c>
      <c r="C8" t="s">
        <v>121</v>
      </c>
      <c r="F8" t="s">
        <v>121</v>
      </c>
      <c r="I8" t="s">
        <v>121</v>
      </c>
      <c r="L8" t="s">
        <v>121</v>
      </c>
      <c r="O8" t="s">
        <v>121</v>
      </c>
      <c r="R8" t="s">
        <v>121</v>
      </c>
      <c r="U8" t="s">
        <v>121</v>
      </c>
      <c r="X8" t="s">
        <v>116</v>
      </c>
      <c r="AA8" t="s">
        <v>116</v>
      </c>
      <c r="AD8" t="s">
        <v>116</v>
      </c>
      <c r="AG8" t="s">
        <v>116</v>
      </c>
      <c r="AJ8" t="s">
        <v>123</v>
      </c>
      <c r="AM8" t="s">
        <v>123</v>
      </c>
      <c r="AP8" t="s">
        <v>116</v>
      </c>
      <c r="AS8" t="s">
        <v>123</v>
      </c>
      <c r="AV8" t="s">
        <v>123</v>
      </c>
      <c r="AY8" t="s">
        <v>116</v>
      </c>
      <c r="BB8" t="s">
        <v>120</v>
      </c>
      <c r="BE8" t="s">
        <v>120</v>
      </c>
      <c r="BH8" t="s">
        <v>120</v>
      </c>
      <c r="BK8" t="s">
        <v>120</v>
      </c>
      <c r="BN8" t="s">
        <v>120</v>
      </c>
      <c r="BQ8" t="s">
        <v>120</v>
      </c>
      <c r="BT8" t="s">
        <v>119</v>
      </c>
      <c r="BW8" t="s">
        <v>118</v>
      </c>
      <c r="BZ8" t="s">
        <v>117</v>
      </c>
      <c r="CC8" t="s">
        <v>117</v>
      </c>
      <c r="CF8" t="s">
        <v>117</v>
      </c>
      <c r="CI8" t="s">
        <v>117</v>
      </c>
      <c r="CL8" t="s">
        <v>116</v>
      </c>
      <c r="CO8" t="s">
        <v>116</v>
      </c>
      <c r="CR8" t="s">
        <v>116</v>
      </c>
      <c r="CT8" t="s">
        <v>116</v>
      </c>
      <c r="CX8" t="s">
        <v>124</v>
      </c>
      <c r="DA8" t="s">
        <v>125</v>
      </c>
      <c r="DD8" t="s">
        <v>125</v>
      </c>
    </row>
    <row r="9" spans="1:109" s="3" customFormat="1" ht="99" customHeight="1">
      <c r="C9" s="3" t="str">
        <f>CONCATENATE("projected change per degree of global mean temperature change relative to 1980-2009 = ",ROUND(C2,1),C8)</f>
        <v>projected change per degree of global mean temperature change relative to 1980-2009 = -9.7oC</v>
      </c>
      <c r="F9" s="3" t="str">
        <f>CONCATENATE("projected change per degree of global mean temperature change relative to 1980-2009 = ",ROUND(F2,1),F8)</f>
        <v>projected change per degree of global mean temperature change relative to 1980-2009 = 15.9oC</v>
      </c>
      <c r="I9" s="3" t="str">
        <f>CONCATENATE("projected change per degree of global mean temperature change relative to 1980-2009 = ",ROUND(I2,1),I8)</f>
        <v>projected change per degree of global mean temperature change relative to 1980-2009 = 14.6oC</v>
      </c>
      <c r="L9" s="3" t="str">
        <f>CONCATENATE("projected change per degree of global mean temperature change relative to 1980-2009 = ",ROUND(L2,1),L8)</f>
        <v>projected change per degree of global mean temperature change relative to 1980-2009 = -11.3oC</v>
      </c>
      <c r="O9" s="3" t="str">
        <f>CONCATENATE("projected change per degree of global mean temperature change relative to 1980-2009 = ",ROUND(O2,1),O8)</f>
        <v>projected change per degree of global mean temperature change relative to 1980-2009 = 17.1oC</v>
      </c>
      <c r="R9" s="3" t="str">
        <f>CONCATENATE("projected change per degree of global mean temperature change relative to 1980-2009 = ",ROUND(R2,0),R8)</f>
        <v>projected change per degree of global mean temperature change relative to 1980-2009 = -36oC</v>
      </c>
      <c r="U9" s="3" t="str">
        <f>CONCATENATE("projected change per degree of global mean temperature change relative to 1980-2009 = ",ROUND(U2,0),U8)</f>
        <v>projected change per degree of global mean temperature change relative to 1980-2009 = 24oC</v>
      </c>
      <c r="X9" s="3" t="str">
        <f>CONCATENATE("projected change per degree of global mean temperature change relative to 1980-2009 = ",ROUND(X2,0)," ",X8)</f>
        <v>projected change per degree of global mean temperature change relative to 1980-2009 = 39 days</v>
      </c>
      <c r="AA9" s="3" t="str">
        <f>CONCATENATE("projected change per degree of global mean temperature change relative to 1980-2009 = ",ROUND(AA2,1)," ",AA8)</f>
        <v>projected change per degree of global mean temperature change relative to 1980-2009 = 9.9 days</v>
      </c>
      <c r="AD9" s="3" t="str">
        <f>CONCATENATE("projected change per degree of global mean temperature change relative to 1980-2009 = ",ROUND(AD2,0)," ",AD8)</f>
        <v>projected change per degree of global mean temperature change relative to 1980-2009 = 212 days</v>
      </c>
      <c r="AG9" s="3" t="str">
        <f>CONCATENATE("projected change per degree of global mean temperature change relative to 1980-2009 = ",ROUND(AG2,1)," ",AG8)</f>
        <v>projected change per degree of global mean temperature change relative to 1980-2009 = 5.8 days</v>
      </c>
      <c r="AJ9" s="3" t="str">
        <f>CONCATENATE("projected change per degree of global mean temperature change relative to 1980-2009 = ",ROUND(AJ2,0),AJ8)</f>
        <v>projected change per degree of global mean temperature change relative to 1980-2009 = 256st day of the year</v>
      </c>
      <c r="AM9" s="3" t="str">
        <f>CONCATENATE("projected change per degree of global mean temperature change relative to 1980-2009 = ",ROUND(AM2,0),AM8)</f>
        <v>projected change per degree of global mean temperature change relative to 1980-2009 = 141st day of the year</v>
      </c>
      <c r="AP9" s="3" t="str">
        <f>CONCATENATE("projected change per degree of global mean temperature change relative to 1980-2009 = ",ROUND(AP2,0)," ",AP8)</f>
        <v>projected change per degree of global mean temperature change relative to 1980-2009 = 115 days</v>
      </c>
      <c r="AS9" s="3" t="str">
        <f>CONCATENATE("projected change per degree of global mean temperature change relative to 1980-2009 = ",ROUND(AS2,0),AS8)</f>
        <v>projected change per degree of global mean temperature change relative to 1980-2009 = 108st day of the year</v>
      </c>
      <c r="AV9" s="3" t="str">
        <f>CONCATENATE("projected change per degree of global mean temperature change relative to 1980-2009 = ",ROUND(AV2,0),AV8)</f>
        <v>projected change per degree of global mean temperature change relative to 1980-2009 = 263st day of the year</v>
      </c>
      <c r="AY9" s="3" t="str">
        <f>CONCATENATE("projected change per degree of global mean temperature change relative to 1980-2009 = ",ROUND(AY2,0)," ",AY8)</f>
        <v>projected change per degree of global mean temperature change relative to 1980-2009 = 156 days</v>
      </c>
      <c r="BB9" s="3" t="str">
        <f>CONCATENATE("projected change per degree of global mean temperature change relative to 1980-2009 = ",ROUND(BB2,0)," ",BB8)</f>
        <v>projected change per degree of global mean temperature change relative to 1980-2009 = 2071 degree-days</v>
      </c>
      <c r="BE9" s="3" t="str">
        <f>CONCATENATE("projected change per degree of global mean temperature change relative to 1980-2009 = ",ROUND(BE2,0)," ",BE8)</f>
        <v>projected change per degree of global mean temperature change relative to 1980-2009 = 1226 degree-days</v>
      </c>
      <c r="BH9" s="3" t="str">
        <f>CONCATENATE("projected change per degree of global mean temperature change relative to 1980-2009 = ",ROUND(BH2,0)," ",BH8)</f>
        <v>projected change per degree of global mean temperature change relative to 1980-2009 = 1080 degree-days</v>
      </c>
      <c r="BK9" s="3" t="str">
        <f>CONCATENATE("projected change per degree of global mean temperature change relative to 1980-2009 = ",ROUND(BK2,0)," ",BK8)</f>
        <v>projected change per degree of global mean temperature change relative to 1980-2009 = 943 degree-days</v>
      </c>
      <c r="BN9" s="3" t="str">
        <f>CONCATENATE("projected change per degree of global mean temperature change relative to 1980-2009 = ",ROUND(BN2,0)," ",BN8)</f>
        <v>projected change per degree of global mean temperature change relative to 1980-2009 = 582 degree-days</v>
      </c>
      <c r="BQ9" s="3" t="str">
        <f>CONCATENATE("projected change per degree of global mean temperature change relative to 1980-2009 = ",ROUND(BQ2,0)," ",BQ8)</f>
        <v>projected change per degree of global mean temperature change relative to 1980-2009 = 171 degree-days</v>
      </c>
      <c r="BT9" s="3" t="str">
        <f>CONCATENATE("projected change per degree of global mean temperature change relative to 1980-2009 = ",ROUND(BT2,0)," ",BT8)</f>
        <v>projected change per degree of global mean temperature change relative to 1980-2009 = 4222 heating degree-days</v>
      </c>
      <c r="BW9" s="3" t="str">
        <f>CONCATENATE("projected change per degree of global mean temperature change relative to 1980-2009 = ",ROUND(BW2,0)," ",BW8)</f>
        <v>projected change per degree of global mean temperature change relative to 1980-2009 = 2034 corn heat units</v>
      </c>
      <c r="BZ9" s="3" t="str">
        <f>CONCATENATE("projected change per degree of global mean temperature change relative to 1980-2009 = ",ROUND(BZ2,0)," ",BZ8)</f>
        <v>projected change per degree of global mean temperature change relative to 1980-2009 = 150 mm</v>
      </c>
      <c r="CC9" s="3" t="str">
        <f>CONCATENATE("projected change per degree of global mean temperature change relative to 1980-2009 = ",ROUND(CC2,0)," ",CC8)</f>
        <v>projected change per degree of global mean temperature change relative to 1980-2009 = 211 mm</v>
      </c>
      <c r="CF9" s="3" t="str">
        <f>CONCATENATE("projected change per degree of global mean temperature change relative to 1980-2009 = ",ROUND(CF2,0)," ",CF8)</f>
        <v>projected change per degree of global mean temperature change relative to 1980-2009 = 248 mm</v>
      </c>
      <c r="CI9" s="3" t="str">
        <f>CONCATENATE("projected change per degree of global mean temperature change relative to 1980-2009 = ",ROUND(CI2,0)," ",CI8)</f>
        <v>projected change per degree of global mean temperature change relative to 1980-2009 = 33 mm</v>
      </c>
      <c r="CL9" s="3" t="str">
        <f>CONCATENATE("projected change per degree of global mean temperature change relative to 1980-2009 = ",ROUND(CL2,0)," ",CL8)</f>
        <v>projected change per degree of global mean temperature change relative to 1980-2009 = 197 days</v>
      </c>
      <c r="CO9" s="3" t="str">
        <f>CONCATENATE("projected change per degree of global mean temperature change relative to 1980-2009 = ",ROUND(CO2,0)," ",CO8)</f>
        <v>projected change per degree of global mean temperature change relative to 1980-2009 = 77 days</v>
      </c>
      <c r="CR9" s="3" t="str">
        <f>CONCATENATE("projected change per degree of global mean temperature change relative to 1980-2009 = ",ROUND(CR2,0)," ",CR8)</f>
        <v>projected change per degree of global mean temperature change relative to 1980-2009 = 80 days</v>
      </c>
      <c r="CU9" s="3" t="str">
        <f>CONCATENATE("projected change per degree of global mean temperature change relative to 1980-2009 = ",ROUND(CU2,2)," ",CU8)</f>
        <v xml:space="preserve">projected change per degree of global mean temperature change relative to 1980-2009 = 1.43 </v>
      </c>
      <c r="CX9" s="3" t="str">
        <f>CONCATENATE("projected change per degree of global mean temperature change relative to 1980-2009 = ",ROUND(CX2,0),CX8)</f>
        <v>projected change per degree of global mean temperature change relative to 1980-2009 = 48%</v>
      </c>
      <c r="DA9" s="3" t="str">
        <f>CONCATENATE("projected change per degree of global mean temperature change relative to 1980-2009 = ",ROUND(DA2,0)," ",DA8)</f>
        <v>projected change per degree of global mean temperature change relative to 1980-2009 = 37 HMI UNITS</v>
      </c>
      <c r="DD9" s="3" t="str">
        <f>CONCATENATE("projected change per degree of global mean temperature change relative to 1980-2009 = ",ROUND(DD2,0)," ",DD8)</f>
        <v>projected change per degree of global mean temperature change relative to 1980-2009 = 75 HMI UNITS</v>
      </c>
    </row>
    <row r="10" spans="1:109" s="3" customFormat="1" ht="99" customHeight="1">
      <c r="C10" s="3" t="str">
        <f>CONCATENATE(UPPER(C1),CHAR(10),C9)</f>
        <v>CRAIGMYLE AVERAGE WINTER (DEC-FEB) TEMPERATURE 
projected change per degree of global mean temperature change relative to 1980-2009 = -9.7oC</v>
      </c>
      <c r="F10" s="3" t="str">
        <f>CONCATENATE(UPPER(F1),CHAR(10),F9)</f>
        <v>CRAIGMYLE AVERAGE SUMMER (JUN-AUG) TEMPERATURE 
projected change per degree of global mean temperature change relative to 1980-2009 = 15.9oC</v>
      </c>
      <c r="I10" s="3" t="str">
        <f>CONCATENATE(UPPER(I1),CHAR(10),I9)</f>
        <v>CRAIGMYLE AVERAGE GROWING SEASON (MAY-AUG) TEMPERATURE
projected change per degree of global mean temperature change relative to 1980-2009 = 14.6oC</v>
      </c>
      <c r="L10" s="3" t="str">
        <f>CONCATENATE(UPPER(L1),CHAR(10),L9)</f>
        <v>CRAIGMYLE AVERAGE JANUARY TEMPERATURE
projected change per degree of global mean temperature change relative to 1980-2009 = -11.3oC</v>
      </c>
      <c r="O10" s="3" t="str">
        <f>CONCATENATE(UPPER(O1),CHAR(10),O9)</f>
        <v>CRAIGMYLE AVERAGE JULY TEMPERATURE
projected change per degree of global mean temperature change relative to 1980-2009 = 17.1oC</v>
      </c>
      <c r="R10" s="3" t="str">
        <f>CONCATENATE(UPPER(R1),CHAR(10),R9)</f>
        <v>CRAIGMYLE TEMPERATURE ON THE COLDEST DAY OF THE YEAR
projected change per degree of global mean temperature change relative to 1980-2009 = -36oC</v>
      </c>
      <c r="U10" s="3" t="str">
        <f>CONCATENATE(UPPER(U1),CHAR(10),U9)</f>
        <v>CRAIGMYLE TEMPERATURE ON THE WARMEST DAY OF THE YEAR
projected change per degree of global mean temperature change relative to 1980-2009 = 24oC</v>
      </c>
      <c r="X10" s="3" t="str">
        <f>CONCATENATE(UPPER(X1),CHAR(10),X9)</f>
        <v>CRAIGMYLE DAYS ABOVE 25C
projected change per degree of global mean temperature change relative to 1980-2009 = 39 days</v>
      </c>
      <c r="AA10" s="3" t="str">
        <f>CONCATENATE(UPPER(AA1),CHAR(10),AA9)</f>
        <v>CRAIGMYLE DAYS ABOVE 30C
projected change per degree of global mean temperature change relative to 1980-2009 = 9.9 days</v>
      </c>
      <c r="AD10" s="3" t="str">
        <f>CONCATENATE(UPPER(AD1),CHAR(10),AD9)</f>
        <v>CRAIGMYLE DAYS BELOW 5C
projected change per degree of global mean temperature change relative to 1980-2009 = 212 days</v>
      </c>
      <c r="AG10" s="3" t="str">
        <f>CONCATENATE(UPPER(AG1),CHAR(10),AG9)</f>
        <v>CRAIGMYLE DAYS BELOW -30C
projected change per degree of global mean temperature change relative to 1980-2009 = 5.8 days</v>
      </c>
      <c r="AJ10" s="3" t="str">
        <f>CONCATENATE(UPPER(AJ1),CHAR(10),AJ9)</f>
        <v>CRAIGMYLE DATE OF FIRST FREEZE IN FALL
projected change per degree of global mean temperature change relative to 1980-2009 = 256st day of the year</v>
      </c>
      <c r="AM10" s="3" t="str">
        <f>CONCATENATE(UPPER(AM1),CHAR(10),AM9)</f>
        <v>CRAIGMYLE DATE OF LAST FREEZE IN SPRING
projected change per degree of global mean temperature change relative to 1980-2009 = 141st day of the year</v>
      </c>
      <c r="AP10" s="3" t="str">
        <f>CONCATENATE(UPPER(AP1),CHAR(10),AP9)</f>
        <v>CRAIGMYLE LENGTH OF FROST-FREE SEASON
projected change per degree of global mean temperature change relative to 1980-2009 = 115 days</v>
      </c>
      <c r="AS10" s="3" t="str">
        <f>CONCATENATE(UPPER(AS1),CHAR(10),AS9)</f>
        <v>CRAIGMYLE START OF GROWING SEASON
projected change per degree of global mean temperature change relative to 1980-2009 = 108st day of the year</v>
      </c>
      <c r="AV10" s="3" t="str">
        <f>CONCATENATE(UPPER(AV1),CHAR(10),AV9)</f>
        <v>CRAIGMYLE END OF GROWING SEASON 
projected change per degree of global mean temperature change relative to 1980-2009 = 263st day of the year</v>
      </c>
      <c r="AY10" s="3" t="str">
        <f>CONCATENATE(UPPER(AY1),CHAR(10),AY9)</f>
        <v>CRAIGMYLE LENGTH OF GROWING SEASON 
projected change per degree of global mean temperature change relative to 1980-2009 = 156 days</v>
      </c>
      <c r="BB10" s="3" t="str">
        <f>CONCATENATE(UPPER(BB1),CHAR(10),BB9)</f>
        <v>CRAIGMYLE DEGREE-DAYS ABOVE 0C
projected change per degree of global mean temperature change relative to 1980-2009 = 2071 degree-days</v>
      </c>
      <c r="BE10" s="3" t="str">
        <f>CONCATENATE(UPPER(BE1),CHAR(10),BE9)</f>
        <v>CRAIGMYLE DEGREE-DAYS ABOVE 5C
projected change per degree of global mean temperature change relative to 1980-2009 = 1226 degree-days</v>
      </c>
      <c r="BH10" s="3" t="str">
        <f>CONCATENATE(UPPER(BH1),CHAR(10),BH9)</f>
        <v>CRAIGMYLE DEGREE-DAYS ABOVE 6C
projected change per degree of global mean temperature change relative to 1980-2009 = 1080 degree-days</v>
      </c>
      <c r="BK10" s="3" t="str">
        <f>CONCATENATE(UPPER(BK1),CHAR(10),BK9)</f>
        <v>CRAIGMYLE DEGREE-DAYS ABOVE 7C
projected change per degree of global mean temperature change relative to 1980-2009 = 943 degree-days</v>
      </c>
      <c r="BN10" s="3" t="str">
        <f>CONCATENATE(UPPER(BN1),CHAR(10),BN9)</f>
        <v>CRAIGMYLE DEGREE-DAYS ABOVE 10C
projected change per degree of global mean temperature change relative to 1980-2009 = 582 degree-days</v>
      </c>
      <c r="BQ10" s="3" t="str">
        <f>CONCATENATE(UPPER(BQ1),CHAR(10),BQ9)</f>
        <v>CRAIGMYLE DEGREE-DAYS ABOVE 15C
projected change per degree of global mean temperature change relative to 1980-2009 = 171 degree-days</v>
      </c>
      <c r="BT10" s="3" t="str">
        <f>CONCATENATE(UPPER(BT1),CHAR(10),BT9)</f>
        <v>CRAIGMYLE HEATING DEGREE-DAYS BELOW 18C
projected change per degree of global mean temperature change relative to 1980-2009 = 4222 heating degree-days</v>
      </c>
      <c r="BW10" s="3" t="str">
        <f>CONCATENATE(UPPER(BW1),CHAR(10),BW9)</f>
        <v>CRAIGMYLE CORN HEAT UNITS
projected change per degree of global mean temperature change relative to 1980-2009 = 2034 corn heat units</v>
      </c>
      <c r="BZ10" s="3" t="str">
        <f>CONCATENATE(UPPER(BZ1),CHAR(10),BZ9)</f>
        <v>CRAIGMYLE WINTER (SEP-APR) PRECIPITATION
projected change per degree of global mean temperature change relative to 1980-2009 = 150 mm</v>
      </c>
      <c r="CC10" s="3" t="str">
        <f>CONCATENATE(UPPER(CC1),CHAR(10),CC9)</f>
        <v>CRAIGMYLE GROWING SEASON (APR-JUL) PRECIPITATION
projected change per degree of global mean temperature change relative to 1980-2009 = 211 mm</v>
      </c>
      <c r="CF10" s="3" t="str">
        <f>CONCATENATE(UPPER(CF1),CHAR(10),CF9)</f>
        <v>CRAIGMYLE GROWING SEASON (MAY-AUG) PRECIPITATION
projected change per degree of global mean temperature change relative to 1980-2009 = 248 mm</v>
      </c>
      <c r="CI10" s="3" t="str">
        <f>CONCATENATE(UPPER(CI1),CHAR(10),CI9)</f>
        <v>CRAIGMYLE PRECIPITATION ON WETTEST DAY OF THE YEAR
projected change per degree of global mean temperature change relative to 1980-2009 = 33 mm</v>
      </c>
      <c r="CL10" s="3" t="str">
        <f>CONCATENATE(UPPER(CL1),CHAR(10),CL9)</f>
        <v>CRAIGMYLE WINTER (SEP-APR) DRY DAYS 
projected change per degree of global mean temperature change relative to 1980-2009 = 197 days</v>
      </c>
      <c r="CO10" s="3" t="str">
        <f>CONCATENATE(UPPER(CO1),CHAR(10),CO9)</f>
        <v>CRAIGMYLE SUMMER (MAY-AUG) DRY DAYS 
projected change per degree of global mean temperature change relative to 1980-2009 = 77 days</v>
      </c>
      <c r="CR10" s="3" t="str">
        <f>CONCATENATE(UPPER(CR1),CHAR(10),CR9)</f>
        <v>CRAIGMYLE WET DAYS WITH PRECIPITATION ABOVE 0.2MM 
projected change per degree of global mean temperature change relative to 1980-2009 = 80 days</v>
      </c>
      <c r="CU10" s="3" t="str">
        <f>CONCATENATE(UPPER(CU1),CHAR(10),CU9)</f>
        <v xml:space="preserve">CRAIGMYLE DAYS WITH PRECIPITATION ABOVE 25MM 
projected change per degree of global mean temperature change relative to 1980-2009 = 1.43 </v>
      </c>
      <c r="CX10" s="3" t="str">
        <f>CONCATENATE(UPPER(CX1),CHAR(10),CX9)</f>
        <v>CRAIGMYLE PERCENTAGE OF WINTER PRECIPITATION AS SNOW
projected change per degree of global mean temperature change relative to 1980-2009 = 48%</v>
      </c>
      <c r="DA10" s="3" t="str">
        <f>CONCATENATE(UPPER(DA1),CHAR(10),DA9)</f>
        <v>CRAIGMYLE ANNUAL HEAT MOISTURE INDEX
projected change per degree of global mean temperature change relative to 1980-2009 = 37 HMI UNITS</v>
      </c>
      <c r="DD10" s="3" t="str">
        <f>CONCATENATE(UPPER(DD1),CHAR(10),DD9)</f>
        <v>CRAIGMYLE SUMMER HEAT MOISTURE INDEX
projected change per degree of global mean temperature change relative to 1980-2009 = 75 HMI UNITS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7"/>
  <sheetViews>
    <sheetView workbookViewId="0">
      <selection sqref="A1:DE7"/>
    </sheetView>
  </sheetViews>
  <sheetFormatPr baseColWidth="10" defaultRowHeight="15" x14ac:dyDescent="0"/>
  <sheetData>
    <row r="1" spans="1:109">
      <c r="A1" s="5" t="s">
        <v>115</v>
      </c>
      <c r="B1" s="5" t="s">
        <v>114</v>
      </c>
      <c r="C1" s="5" t="s">
        <v>113</v>
      </c>
      <c r="D1" s="5" t="s">
        <v>112</v>
      </c>
      <c r="E1" s="5" t="s">
        <v>111</v>
      </c>
      <c r="F1" s="5" t="s">
        <v>110</v>
      </c>
      <c r="G1" s="5" t="s">
        <v>109</v>
      </c>
      <c r="H1" s="5" t="s">
        <v>108</v>
      </c>
      <c r="I1" s="5" t="s">
        <v>107</v>
      </c>
      <c r="J1" s="5" t="s">
        <v>106</v>
      </c>
      <c r="K1" s="5" t="s">
        <v>105</v>
      </c>
      <c r="L1" s="5" t="s">
        <v>104</v>
      </c>
      <c r="M1" s="5" t="s">
        <v>103</v>
      </c>
      <c r="N1" s="5" t="s">
        <v>102</v>
      </c>
      <c r="O1" s="5" t="s">
        <v>101</v>
      </c>
      <c r="P1" s="5" t="s">
        <v>100</v>
      </c>
      <c r="Q1" s="5" t="s">
        <v>99</v>
      </c>
      <c r="R1" s="5" t="s">
        <v>98</v>
      </c>
      <c r="S1" s="5" t="s">
        <v>97</v>
      </c>
      <c r="T1" s="5" t="s">
        <v>96</v>
      </c>
      <c r="U1" s="5" t="s">
        <v>95</v>
      </c>
      <c r="V1" s="5" t="s">
        <v>94</v>
      </c>
      <c r="W1" s="5" t="s">
        <v>93</v>
      </c>
      <c r="X1" s="5" t="s">
        <v>92</v>
      </c>
      <c r="Y1" s="5" t="s">
        <v>91</v>
      </c>
      <c r="Z1" s="5" t="s">
        <v>90</v>
      </c>
      <c r="AA1" s="5" t="s">
        <v>89</v>
      </c>
      <c r="AB1" s="5" t="s">
        <v>88</v>
      </c>
      <c r="AC1" s="5" t="s">
        <v>87</v>
      </c>
      <c r="AD1" s="5" t="s">
        <v>86</v>
      </c>
      <c r="AE1" s="5" t="s">
        <v>85</v>
      </c>
      <c r="AF1" s="5" t="s">
        <v>84</v>
      </c>
      <c r="AG1" s="5" t="s">
        <v>83</v>
      </c>
      <c r="AH1" s="5" t="s">
        <v>82</v>
      </c>
      <c r="AI1" s="5" t="s">
        <v>81</v>
      </c>
      <c r="AJ1" s="5" t="s">
        <v>80</v>
      </c>
      <c r="AK1" s="5" t="s">
        <v>79</v>
      </c>
      <c r="AL1" s="5" t="s">
        <v>78</v>
      </c>
      <c r="AM1" s="5" t="s">
        <v>77</v>
      </c>
      <c r="AN1" s="5" t="s">
        <v>76</v>
      </c>
      <c r="AO1" s="5" t="s">
        <v>75</v>
      </c>
      <c r="AP1" s="5" t="s">
        <v>74</v>
      </c>
      <c r="AQ1" s="5" t="s">
        <v>73</v>
      </c>
      <c r="AR1" s="5" t="s">
        <v>72</v>
      </c>
      <c r="AS1" s="5" t="s">
        <v>71</v>
      </c>
      <c r="AT1" s="5" t="s">
        <v>70</v>
      </c>
      <c r="AU1" s="5" t="s">
        <v>69</v>
      </c>
      <c r="AV1" s="5" t="s">
        <v>68</v>
      </c>
      <c r="AW1" s="5" t="s">
        <v>67</v>
      </c>
      <c r="AX1" s="5" t="s">
        <v>66</v>
      </c>
      <c r="AY1" s="5" t="s">
        <v>65</v>
      </c>
      <c r="AZ1" s="5" t="s">
        <v>64</v>
      </c>
      <c r="BA1" s="5" t="s">
        <v>63</v>
      </c>
      <c r="BB1" s="5" t="s">
        <v>62</v>
      </c>
      <c r="BC1" s="5" t="s">
        <v>61</v>
      </c>
      <c r="BD1" s="5" t="s">
        <v>60</v>
      </c>
      <c r="BE1" s="5" t="s">
        <v>59</v>
      </c>
      <c r="BF1" s="5" t="s">
        <v>58</v>
      </c>
      <c r="BG1" s="5" t="s">
        <v>57</v>
      </c>
      <c r="BH1" s="5" t="s">
        <v>56</v>
      </c>
      <c r="BI1" s="5" t="s">
        <v>55</v>
      </c>
      <c r="BJ1" s="5" t="s">
        <v>54</v>
      </c>
      <c r="BK1" s="5" t="s">
        <v>53</v>
      </c>
      <c r="BL1" s="5" t="s">
        <v>52</v>
      </c>
      <c r="BM1" s="5" t="s">
        <v>51</v>
      </c>
      <c r="BN1" s="5" t="s">
        <v>50</v>
      </c>
      <c r="BO1" s="5" t="s">
        <v>49</v>
      </c>
      <c r="BP1" s="5" t="s">
        <v>48</v>
      </c>
      <c r="BQ1" s="5" t="s">
        <v>47</v>
      </c>
      <c r="BR1" s="5" t="s">
        <v>46</v>
      </c>
      <c r="BS1" s="5" t="s">
        <v>45</v>
      </c>
      <c r="BT1" s="5" t="s">
        <v>44</v>
      </c>
      <c r="BU1" s="5" t="s">
        <v>43</v>
      </c>
      <c r="BV1" s="5" t="s">
        <v>42</v>
      </c>
      <c r="BW1" s="5" t="s">
        <v>41</v>
      </c>
      <c r="BX1" s="5" t="s">
        <v>40</v>
      </c>
      <c r="BY1" s="5" t="s">
        <v>39</v>
      </c>
      <c r="BZ1" s="5" t="s">
        <v>38</v>
      </c>
      <c r="CA1" s="5" t="s">
        <v>37</v>
      </c>
      <c r="CB1" s="5" t="s">
        <v>36</v>
      </c>
      <c r="CC1" s="5" t="s">
        <v>35</v>
      </c>
      <c r="CD1" s="5" t="s">
        <v>34</v>
      </c>
      <c r="CE1" s="5" t="s">
        <v>33</v>
      </c>
      <c r="CF1" s="5" t="s">
        <v>32</v>
      </c>
      <c r="CG1" s="5" t="s">
        <v>31</v>
      </c>
      <c r="CH1" s="5" t="s">
        <v>30</v>
      </c>
      <c r="CI1" s="5" t="s">
        <v>29</v>
      </c>
      <c r="CJ1" s="5" t="s">
        <v>28</v>
      </c>
      <c r="CK1" s="5" t="s">
        <v>27</v>
      </c>
      <c r="CL1" s="5" t="s">
        <v>26</v>
      </c>
      <c r="CM1" s="5" t="s">
        <v>25</v>
      </c>
      <c r="CN1" s="5" t="s">
        <v>24</v>
      </c>
      <c r="CO1" s="5" t="s">
        <v>23</v>
      </c>
      <c r="CP1" s="5" t="s">
        <v>22</v>
      </c>
      <c r="CQ1" s="5" t="s">
        <v>21</v>
      </c>
      <c r="CR1" s="5" t="s">
        <v>20</v>
      </c>
      <c r="CS1" s="5" t="s">
        <v>19</v>
      </c>
      <c r="CT1" s="5" t="s">
        <v>18</v>
      </c>
      <c r="CU1" s="5" t="s">
        <v>17</v>
      </c>
      <c r="CV1" s="5" t="s">
        <v>16</v>
      </c>
      <c r="CW1" s="5" t="s">
        <v>15</v>
      </c>
      <c r="CX1" s="5" t="s">
        <v>14</v>
      </c>
      <c r="CY1" s="5" t="s">
        <v>13</v>
      </c>
      <c r="CZ1" s="5" t="s">
        <v>12</v>
      </c>
      <c r="DA1" s="5" t="s">
        <v>11</v>
      </c>
      <c r="DB1" s="5" t="s">
        <v>10</v>
      </c>
      <c r="DC1" s="5" t="s">
        <v>9</v>
      </c>
      <c r="DD1" s="5" t="s">
        <v>8</v>
      </c>
      <c r="DE1" s="5" t="s">
        <v>7</v>
      </c>
    </row>
    <row r="2" spans="1:109">
      <c r="A2" s="5" t="s">
        <v>6</v>
      </c>
      <c r="B2" s="5" t="s">
        <v>5</v>
      </c>
      <c r="C2" s="5">
        <v>-9.7456895909999997</v>
      </c>
      <c r="D2" s="5" t="s">
        <v>5</v>
      </c>
      <c r="E2" s="5" t="s">
        <v>5</v>
      </c>
      <c r="F2" s="5">
        <v>15.94115452</v>
      </c>
      <c r="G2" s="5" t="s">
        <v>5</v>
      </c>
      <c r="H2" s="5" t="s">
        <v>5</v>
      </c>
      <c r="I2" s="5">
        <v>14.563319509999999</v>
      </c>
      <c r="J2" s="5" t="s">
        <v>5</v>
      </c>
      <c r="K2" s="5" t="s">
        <v>5</v>
      </c>
      <c r="L2" s="5">
        <v>-11.28805376</v>
      </c>
      <c r="M2" s="5" t="s">
        <v>5</v>
      </c>
      <c r="N2" s="5" t="s">
        <v>5</v>
      </c>
      <c r="O2" s="5">
        <v>17.10552994</v>
      </c>
      <c r="P2" s="5" t="s">
        <v>5</v>
      </c>
      <c r="Q2" s="5" t="s">
        <v>5</v>
      </c>
      <c r="R2" s="5">
        <v>-36.06</v>
      </c>
      <c r="S2" s="5" t="s">
        <v>5</v>
      </c>
      <c r="T2" s="5" t="s">
        <v>5</v>
      </c>
      <c r="U2" s="5">
        <v>23.97</v>
      </c>
      <c r="V2" s="5" t="s">
        <v>5</v>
      </c>
      <c r="W2" s="5" t="s">
        <v>5</v>
      </c>
      <c r="X2" s="5">
        <v>39.4</v>
      </c>
      <c r="Y2" s="5" t="s">
        <v>5</v>
      </c>
      <c r="Z2" s="5" t="s">
        <v>5</v>
      </c>
      <c r="AA2" s="5">
        <v>9.9333333330000002</v>
      </c>
      <c r="AB2" s="5" t="s">
        <v>5</v>
      </c>
      <c r="AC2" s="5" t="s">
        <v>5</v>
      </c>
      <c r="AD2" s="5">
        <v>211.6333333</v>
      </c>
      <c r="AE2" s="5" t="s">
        <v>5</v>
      </c>
      <c r="AF2" s="5" t="s">
        <v>5</v>
      </c>
      <c r="AG2" s="5">
        <v>5.8333333329999997</v>
      </c>
      <c r="AH2" s="5" t="s">
        <v>5</v>
      </c>
      <c r="AI2" s="5" t="s">
        <v>5</v>
      </c>
      <c r="AJ2" s="5">
        <v>256.27999999999997</v>
      </c>
      <c r="AK2" s="5" t="s">
        <v>5</v>
      </c>
      <c r="AL2" s="5" t="s">
        <v>5</v>
      </c>
      <c r="AM2" s="5">
        <v>141.4</v>
      </c>
      <c r="AN2" s="5" t="s">
        <v>5</v>
      </c>
      <c r="AO2" s="5" t="s">
        <v>5</v>
      </c>
      <c r="AP2" s="5">
        <v>114.88</v>
      </c>
      <c r="AQ2" s="5" t="s">
        <v>5</v>
      </c>
      <c r="AR2" s="5" t="s">
        <v>5</v>
      </c>
      <c r="AS2" s="5">
        <v>107.73913039999999</v>
      </c>
      <c r="AT2" s="5" t="s">
        <v>5</v>
      </c>
      <c r="AU2" s="5" t="s">
        <v>5</v>
      </c>
      <c r="AV2" s="5">
        <v>262.52173909999999</v>
      </c>
      <c r="AW2" s="5" t="s">
        <v>5</v>
      </c>
      <c r="AX2" s="5" t="s">
        <v>5</v>
      </c>
      <c r="AY2" s="5">
        <v>155.7826087</v>
      </c>
      <c r="AZ2" s="5" t="s">
        <v>5</v>
      </c>
      <c r="BA2" s="5" t="s">
        <v>5</v>
      </c>
      <c r="BB2" s="5">
        <v>2070.7616619999999</v>
      </c>
      <c r="BC2" s="5" t="s">
        <v>5</v>
      </c>
      <c r="BD2" s="5" t="s">
        <v>5</v>
      </c>
      <c r="BE2" s="5">
        <v>1225.5383340000001</v>
      </c>
      <c r="BF2" s="5" t="s">
        <v>5</v>
      </c>
      <c r="BG2" s="5" t="s">
        <v>5</v>
      </c>
      <c r="BH2" s="5">
        <v>1080.3066650000001</v>
      </c>
      <c r="BI2" s="5" t="s">
        <v>5</v>
      </c>
      <c r="BJ2" s="5" t="s">
        <v>5</v>
      </c>
      <c r="BK2" s="5">
        <v>942.98499960000004</v>
      </c>
      <c r="BL2" s="5" t="s">
        <v>5</v>
      </c>
      <c r="BM2" s="5" t="s">
        <v>5</v>
      </c>
      <c r="BN2" s="5">
        <v>582.36166790000004</v>
      </c>
      <c r="BO2" s="5" t="s">
        <v>5</v>
      </c>
      <c r="BP2" s="5" t="s">
        <v>5</v>
      </c>
      <c r="BQ2" s="5">
        <v>170.79999950000001</v>
      </c>
      <c r="BR2" s="5" t="s">
        <v>5</v>
      </c>
      <c r="BS2" s="5" t="s">
        <v>5</v>
      </c>
      <c r="BT2" s="5">
        <v>4221.698324</v>
      </c>
      <c r="BU2" s="5" t="s">
        <v>5</v>
      </c>
      <c r="BV2" s="5" t="s">
        <v>5</v>
      </c>
      <c r="BW2" s="5">
        <v>2034.369019</v>
      </c>
      <c r="BX2" s="5" t="s">
        <v>5</v>
      </c>
      <c r="BY2" s="5" t="s">
        <v>5</v>
      </c>
      <c r="BZ2" s="5">
        <v>149.62307770000001</v>
      </c>
      <c r="CA2" s="5" t="s">
        <v>5</v>
      </c>
      <c r="CB2" s="5" t="s">
        <v>5</v>
      </c>
      <c r="CC2" s="5">
        <v>210.60384629999999</v>
      </c>
      <c r="CD2" s="5" t="s">
        <v>5</v>
      </c>
      <c r="CE2" s="5" t="s">
        <v>5</v>
      </c>
      <c r="CF2" s="5">
        <v>247.56538359999999</v>
      </c>
      <c r="CG2" s="5" t="s">
        <v>5</v>
      </c>
      <c r="CH2" s="5" t="s">
        <v>5</v>
      </c>
      <c r="CI2" s="5">
        <v>33.169230460000001</v>
      </c>
      <c r="CJ2" s="5" t="s">
        <v>5</v>
      </c>
      <c r="CK2" s="5" t="s">
        <v>5</v>
      </c>
      <c r="CL2" s="5">
        <v>197.3846154</v>
      </c>
      <c r="CM2" s="5" t="s">
        <v>5</v>
      </c>
      <c r="CN2" s="5" t="s">
        <v>5</v>
      </c>
      <c r="CO2" s="5">
        <v>76.653846150000007</v>
      </c>
      <c r="CP2" s="5" t="s">
        <v>5</v>
      </c>
      <c r="CQ2" s="5" t="s">
        <v>5</v>
      </c>
      <c r="CR2" s="5">
        <v>79.633333329999999</v>
      </c>
      <c r="CS2" s="5" t="s">
        <v>5</v>
      </c>
      <c r="CT2" s="5" t="s">
        <v>5</v>
      </c>
      <c r="CU2" s="5">
        <v>1.433333333</v>
      </c>
      <c r="CV2" s="5" t="s">
        <v>5</v>
      </c>
      <c r="CW2" s="5" t="s">
        <v>5</v>
      </c>
      <c r="CX2" s="5">
        <v>47.931381760000001</v>
      </c>
      <c r="CY2" s="5" t="s">
        <v>5</v>
      </c>
      <c r="CZ2" s="5" t="s">
        <v>5</v>
      </c>
      <c r="DA2" s="5">
        <v>36.551263810000002</v>
      </c>
      <c r="DB2" s="5" t="s">
        <v>5</v>
      </c>
      <c r="DC2" s="5" t="s">
        <v>5</v>
      </c>
      <c r="DD2" s="5">
        <v>75.433558649999995</v>
      </c>
      <c r="DE2" s="5" t="s">
        <v>5</v>
      </c>
    </row>
    <row r="3" spans="1:109">
      <c r="A3" s="5" t="s">
        <v>4</v>
      </c>
      <c r="B3" s="5">
        <v>0.69350211399999995</v>
      </c>
      <c r="C3" s="5">
        <v>1.5108626270000001</v>
      </c>
      <c r="D3" s="5">
        <v>2.32822314</v>
      </c>
      <c r="E3" s="5">
        <v>0.64335866600000002</v>
      </c>
      <c r="F3" s="5">
        <v>1.16038039</v>
      </c>
      <c r="G3" s="5">
        <v>1.6774021130000001</v>
      </c>
      <c r="H3" s="5">
        <v>0.68067918199999999</v>
      </c>
      <c r="I3" s="5">
        <v>1.114932397</v>
      </c>
      <c r="J3" s="5">
        <v>1.549185611</v>
      </c>
      <c r="K3" s="5">
        <v>0.49455190700000001</v>
      </c>
      <c r="L3" s="5">
        <v>1.643851022</v>
      </c>
      <c r="M3" s="5">
        <v>2.7931501380000001</v>
      </c>
      <c r="N3" s="5">
        <v>0.63858384199999996</v>
      </c>
      <c r="O3" s="5">
        <v>1.18445007</v>
      </c>
      <c r="P3" s="5">
        <v>1.730316298</v>
      </c>
      <c r="Q3" s="5">
        <v>0.69492447700000004</v>
      </c>
      <c r="R3" s="5">
        <v>2.4998291350000001</v>
      </c>
      <c r="S3" s="5">
        <v>4.3047337939999997</v>
      </c>
      <c r="T3" s="5">
        <v>0.55817839499999999</v>
      </c>
      <c r="U3" s="5">
        <v>1.340469468</v>
      </c>
      <c r="V3" s="5">
        <v>2.1227605399999998</v>
      </c>
      <c r="W3" s="5">
        <v>5.6970045840000001</v>
      </c>
      <c r="X3" s="5">
        <v>10.5297619</v>
      </c>
      <c r="Y3" s="5">
        <v>15.36251923</v>
      </c>
      <c r="Z3" s="5">
        <v>2.350249346</v>
      </c>
      <c r="AA3" s="5">
        <v>5.6623809520000004</v>
      </c>
      <c r="AB3" s="5">
        <v>8.9745125590000008</v>
      </c>
      <c r="AC3" s="5">
        <v>-19.715999660000001</v>
      </c>
      <c r="AD3" s="5">
        <v>-14.304523809999999</v>
      </c>
      <c r="AE3" s="5">
        <v>-8.8930479640000009</v>
      </c>
      <c r="AF3" s="5">
        <v>-4.6535527009999997</v>
      </c>
      <c r="AG3" s="5">
        <v>-3.1559523810000001</v>
      </c>
      <c r="AH3" s="5">
        <v>-1.658352061</v>
      </c>
      <c r="AI3" s="5">
        <v>0.77668484900000001</v>
      </c>
      <c r="AJ3" s="5">
        <v>7.8373809520000002</v>
      </c>
      <c r="AK3" s="5">
        <v>14.89807706</v>
      </c>
      <c r="AL3" s="5">
        <v>-9.8531408470000006</v>
      </c>
      <c r="AM3" s="5">
        <v>-5.8454761900000003</v>
      </c>
      <c r="AN3" s="5">
        <v>-1.8378115340000001</v>
      </c>
      <c r="AO3" s="5">
        <v>4.9747332139999996</v>
      </c>
      <c r="AP3" s="5">
        <v>13.682857139999999</v>
      </c>
      <c r="AQ3" s="5">
        <v>22.390981069999999</v>
      </c>
      <c r="AR3" s="5">
        <v>-14.324278039999999</v>
      </c>
      <c r="AS3" s="5">
        <v>-7.9773809519999999</v>
      </c>
      <c r="AT3" s="5">
        <v>-1.63048386</v>
      </c>
      <c r="AU3" s="5">
        <v>1.2239382409999999</v>
      </c>
      <c r="AV3" s="5">
        <v>4.5638095239999998</v>
      </c>
      <c r="AW3" s="5">
        <v>7.9036808059999997</v>
      </c>
      <c r="AX3" s="5">
        <v>4.2943499310000002</v>
      </c>
      <c r="AY3" s="5">
        <v>12.541190479999999</v>
      </c>
      <c r="AZ3" s="5">
        <v>20.788031019999998</v>
      </c>
      <c r="BA3" s="5">
        <v>167.62877829999999</v>
      </c>
      <c r="BB3" s="5">
        <v>265.68837769999999</v>
      </c>
      <c r="BC3" s="5">
        <v>363.74797710000001</v>
      </c>
      <c r="BD3" s="5">
        <v>128.0456677</v>
      </c>
      <c r="BE3" s="5">
        <v>207.94166190000001</v>
      </c>
      <c r="BF3" s="5">
        <v>287.83765599999998</v>
      </c>
      <c r="BG3" s="5">
        <v>120.958883</v>
      </c>
      <c r="BH3" s="5">
        <v>196.95227689999999</v>
      </c>
      <c r="BI3" s="5">
        <v>272.94567080000002</v>
      </c>
      <c r="BJ3" s="5">
        <v>113.68106520000001</v>
      </c>
      <c r="BK3" s="5">
        <v>185.98028790000001</v>
      </c>
      <c r="BL3" s="5">
        <v>258.27951059999998</v>
      </c>
      <c r="BM3" s="5">
        <v>90.63115809</v>
      </c>
      <c r="BN3" s="5">
        <v>152.38490949999999</v>
      </c>
      <c r="BO3" s="5">
        <v>214.13866100000001</v>
      </c>
      <c r="BP3" s="5">
        <v>47.187099449999998</v>
      </c>
      <c r="BQ3" s="5">
        <v>86.835179830000001</v>
      </c>
      <c r="BR3" s="5">
        <v>126.4832602</v>
      </c>
      <c r="BS3" s="5">
        <v>-568.03641330000005</v>
      </c>
      <c r="BT3" s="5">
        <v>-416.09968300000003</v>
      </c>
      <c r="BU3" s="5">
        <v>-264.16295270000001</v>
      </c>
      <c r="BV3" s="5">
        <v>189.27842899999999</v>
      </c>
      <c r="BW3" s="5">
        <v>307.51075539999999</v>
      </c>
      <c r="BX3" s="5">
        <v>425.74308189999999</v>
      </c>
      <c r="BY3" s="5">
        <v>3.8241508E-2</v>
      </c>
      <c r="BZ3" s="5">
        <v>0.135454081</v>
      </c>
      <c r="CA3" s="5">
        <v>0.232666654</v>
      </c>
      <c r="CB3" s="5">
        <v>-8.4898561999999997E-2</v>
      </c>
      <c r="CC3" s="5">
        <v>4.4584145999999998E-2</v>
      </c>
      <c r="CD3" s="5">
        <v>0.17406685299999999</v>
      </c>
      <c r="CE3" s="5">
        <v>-0.109946843</v>
      </c>
      <c r="CF3" s="5">
        <v>1.7563037E-2</v>
      </c>
      <c r="CG3" s="5">
        <v>0.145072918</v>
      </c>
      <c r="CH3" s="5">
        <v>-3.2332898449999998</v>
      </c>
      <c r="CI3" s="5">
        <v>2.1578524360000002</v>
      </c>
      <c r="CJ3" s="5">
        <v>7.5489947160000002</v>
      </c>
      <c r="CK3" s="5">
        <v>-4.2476421469999996</v>
      </c>
      <c r="CL3" s="5">
        <v>-1.9947619050000001</v>
      </c>
      <c r="CM3" s="5">
        <v>0.258118338</v>
      </c>
      <c r="CN3" s="5">
        <v>-2.593002727</v>
      </c>
      <c r="CO3" s="5">
        <v>0.11642857099999999</v>
      </c>
      <c r="CP3" s="5">
        <v>2.8258598699999999</v>
      </c>
      <c r="CQ3" s="5">
        <v>-2.2516965739999999</v>
      </c>
      <c r="CR3" s="5">
        <v>1.783809524</v>
      </c>
      <c r="CS3" s="5">
        <v>5.8193156210000003</v>
      </c>
      <c r="CT3" s="5">
        <v>-0.44135919200000001</v>
      </c>
      <c r="CU3" s="5">
        <v>7.9047619E-2</v>
      </c>
      <c r="CV3" s="5">
        <v>0.59945442999999998</v>
      </c>
      <c r="CW3" s="5">
        <v>-0.16148478799999999</v>
      </c>
      <c r="CX3" s="5">
        <v>-7.8166233000000002E-2</v>
      </c>
      <c r="CY3" s="5">
        <v>5.1523209999999996E-3</v>
      </c>
      <c r="CZ3" s="5">
        <v>-2.0631508570000001</v>
      </c>
      <c r="DA3" s="5">
        <v>0.89571365599999997</v>
      </c>
      <c r="DB3" s="5">
        <v>3.8545781699999999</v>
      </c>
      <c r="DC3" s="5">
        <v>-7.8576663489999996</v>
      </c>
      <c r="DD3" s="5">
        <v>3.8755661300000002</v>
      </c>
      <c r="DE3" s="5">
        <v>15.608798609999999</v>
      </c>
    </row>
    <row r="4" spans="1:109">
      <c r="A4" s="5" t="s">
        <v>3</v>
      </c>
      <c r="B4" s="5">
        <v>0.94893416500000005</v>
      </c>
      <c r="C4" s="5">
        <v>2.0938879739999998</v>
      </c>
      <c r="D4" s="5">
        <v>3.2388417829999998</v>
      </c>
      <c r="E4" s="5">
        <v>1.3434062440000001</v>
      </c>
      <c r="F4" s="5">
        <v>2.0189102659999998</v>
      </c>
      <c r="G4" s="5">
        <v>2.694414289</v>
      </c>
      <c r="H4" s="5">
        <v>1.323335548</v>
      </c>
      <c r="I4" s="5">
        <v>1.9021850499999999</v>
      </c>
      <c r="J4" s="5">
        <v>2.4810345520000001</v>
      </c>
      <c r="K4" s="5">
        <v>0.84464771400000005</v>
      </c>
      <c r="L4" s="5">
        <v>2.0265162760000002</v>
      </c>
      <c r="M4" s="5">
        <v>3.2083848380000002</v>
      </c>
      <c r="N4" s="5">
        <v>1.2085587609999999</v>
      </c>
      <c r="O4" s="5">
        <v>2.0232251620000001</v>
      </c>
      <c r="P4" s="5">
        <v>2.8378915629999999</v>
      </c>
      <c r="Q4" s="5">
        <v>1.638708922</v>
      </c>
      <c r="R4" s="5">
        <v>3.6809992469999999</v>
      </c>
      <c r="S4" s="5">
        <v>5.7232895719999997</v>
      </c>
      <c r="T4" s="5">
        <v>1.2291081770000001</v>
      </c>
      <c r="U4" s="5">
        <v>2.4303762330000001</v>
      </c>
      <c r="V4" s="5">
        <v>3.6316442879999999</v>
      </c>
      <c r="W4" s="5">
        <v>12.190649710000001</v>
      </c>
      <c r="X4" s="5">
        <v>19.21785714</v>
      </c>
      <c r="Y4" s="5">
        <v>26.24506457</v>
      </c>
      <c r="Z4" s="5">
        <v>5.4392370950000002</v>
      </c>
      <c r="AA4" s="5">
        <v>11.49095238</v>
      </c>
      <c r="AB4" s="5">
        <v>17.54266767</v>
      </c>
      <c r="AC4" s="5">
        <v>-28.976008270000001</v>
      </c>
      <c r="AD4" s="5">
        <v>-23.32833333</v>
      </c>
      <c r="AE4" s="5">
        <v>-17.680658399999999</v>
      </c>
      <c r="AF4" s="5">
        <v>-6.6191897290000004</v>
      </c>
      <c r="AG4" s="5">
        <v>-4.1749999999999998</v>
      </c>
      <c r="AH4" s="5">
        <v>-1.730810271</v>
      </c>
      <c r="AI4" s="5">
        <v>5.3733670939999998</v>
      </c>
      <c r="AJ4" s="5">
        <v>12.04214286</v>
      </c>
      <c r="AK4" s="5">
        <v>18.710918620000001</v>
      </c>
      <c r="AL4" s="5">
        <v>-13.462977159999999</v>
      </c>
      <c r="AM4" s="5">
        <v>-9.3764285709999999</v>
      </c>
      <c r="AN4" s="5">
        <v>-5.2898799790000002</v>
      </c>
      <c r="AO4" s="5">
        <v>13.680477979999999</v>
      </c>
      <c r="AP4" s="5">
        <v>21.41857143</v>
      </c>
      <c r="AQ4" s="5">
        <v>29.156664880000001</v>
      </c>
      <c r="AR4" s="5">
        <v>-16.95542219</v>
      </c>
      <c r="AS4" s="5">
        <v>-9.9130952380000004</v>
      </c>
      <c r="AT4" s="5">
        <v>-2.8707682819999998</v>
      </c>
      <c r="AU4" s="5">
        <v>2.0320060299999998</v>
      </c>
      <c r="AV4" s="5">
        <v>8.1376190479999995</v>
      </c>
      <c r="AW4" s="5">
        <v>14.243232069999999</v>
      </c>
      <c r="AX4" s="5">
        <v>8.8271335539999995</v>
      </c>
      <c r="AY4" s="5">
        <v>18.050714289999998</v>
      </c>
      <c r="AZ4" s="5">
        <v>27.27429502</v>
      </c>
      <c r="BA4" s="5">
        <v>307.93138019999998</v>
      </c>
      <c r="BB4" s="5">
        <v>445.02937830000002</v>
      </c>
      <c r="BC4" s="5">
        <v>582.12737630000004</v>
      </c>
      <c r="BD4" s="5">
        <v>245.3530274</v>
      </c>
      <c r="BE4" s="5">
        <v>360.17338760000001</v>
      </c>
      <c r="BF4" s="5">
        <v>474.99374790000002</v>
      </c>
      <c r="BG4" s="5">
        <v>233.27745640000001</v>
      </c>
      <c r="BH4" s="5">
        <v>342.98651990000002</v>
      </c>
      <c r="BI4" s="5">
        <v>452.69558339999998</v>
      </c>
      <c r="BJ4" s="5">
        <v>221.0862975</v>
      </c>
      <c r="BK4" s="5">
        <v>325.8244626</v>
      </c>
      <c r="BL4" s="5">
        <v>430.56262779999997</v>
      </c>
      <c r="BM4" s="5">
        <v>181.24549160000001</v>
      </c>
      <c r="BN4" s="5">
        <v>271.95807489999999</v>
      </c>
      <c r="BO4" s="5">
        <v>362.67065819999999</v>
      </c>
      <c r="BP4" s="5">
        <v>99.514176469999995</v>
      </c>
      <c r="BQ4" s="5">
        <v>163.9462825</v>
      </c>
      <c r="BR4" s="5">
        <v>228.37838859999999</v>
      </c>
      <c r="BS4" s="5">
        <v>-836.01885970000001</v>
      </c>
      <c r="BT4" s="5">
        <v>-624.16074779999997</v>
      </c>
      <c r="BU4" s="5">
        <v>-412.30263589999998</v>
      </c>
      <c r="BV4" s="5">
        <v>380.25336040000002</v>
      </c>
      <c r="BW4" s="5">
        <v>521.32729649999999</v>
      </c>
      <c r="BX4" s="5">
        <v>662.40123270000004</v>
      </c>
      <c r="BY4" s="5">
        <v>0.100508284</v>
      </c>
      <c r="BZ4" s="5">
        <v>0.17347106700000001</v>
      </c>
      <c r="CA4" s="5">
        <v>0.24643384900000001</v>
      </c>
      <c r="CB4" s="5">
        <v>-1.4790765000000001E-2</v>
      </c>
      <c r="CC4" s="5">
        <v>0.10199382999999999</v>
      </c>
      <c r="CD4" s="5">
        <v>0.218778425</v>
      </c>
      <c r="CE4" s="5">
        <v>-8.0735941000000006E-2</v>
      </c>
      <c r="CF4" s="5">
        <v>4.2411089999999999E-2</v>
      </c>
      <c r="CG4" s="5">
        <v>0.165558121</v>
      </c>
      <c r="CH4" s="5">
        <v>0.43768326499999999</v>
      </c>
      <c r="CI4" s="5">
        <v>4.7334713969999997</v>
      </c>
      <c r="CJ4" s="5">
        <v>9.0292595299999991</v>
      </c>
      <c r="CK4" s="5">
        <v>-4.843955448</v>
      </c>
      <c r="CL4" s="5">
        <v>-2.4995238099999999</v>
      </c>
      <c r="CM4" s="5">
        <v>-0.155092171</v>
      </c>
      <c r="CN4" s="5">
        <v>-2.4297944610000002</v>
      </c>
      <c r="CO4" s="5">
        <v>0.44500000000000001</v>
      </c>
      <c r="CP4" s="5">
        <v>3.3197944609999999</v>
      </c>
      <c r="CQ4" s="5">
        <v>-1.694734929</v>
      </c>
      <c r="CR4" s="5">
        <v>2.0647619050000001</v>
      </c>
      <c r="CS4" s="5">
        <v>5.8242587390000002</v>
      </c>
      <c r="CT4" s="5">
        <v>-0.12299317999999999</v>
      </c>
      <c r="CU4" s="5">
        <v>0.27190476200000002</v>
      </c>
      <c r="CV4" s="5">
        <v>0.66680270399999997</v>
      </c>
      <c r="CW4" s="5">
        <v>-0.16733120300000001</v>
      </c>
      <c r="CX4" s="5">
        <v>-8.1644918999999996E-2</v>
      </c>
      <c r="CY4" s="5">
        <v>4.0413649999999999E-3</v>
      </c>
      <c r="CZ4" s="5">
        <v>-1.3267869699999999</v>
      </c>
      <c r="DA4" s="5">
        <v>1.662940981</v>
      </c>
      <c r="DB4" s="5">
        <v>4.6526689320000001</v>
      </c>
      <c r="DC4" s="5">
        <v>-7.5392105689999998</v>
      </c>
      <c r="DD4" s="5">
        <v>5.1281326529999998</v>
      </c>
      <c r="DE4" s="5">
        <v>17.795475880000001</v>
      </c>
    </row>
    <row r="5" spans="1:109">
      <c r="A5" s="5" t="s">
        <v>2</v>
      </c>
      <c r="B5" s="5">
        <v>2.0352186290000001</v>
      </c>
      <c r="C5" s="5">
        <v>3.2132210539999999</v>
      </c>
      <c r="D5" s="5">
        <v>4.3912234779999997</v>
      </c>
      <c r="E5" s="5">
        <v>2.358404197</v>
      </c>
      <c r="F5" s="5">
        <v>3.036460801</v>
      </c>
      <c r="G5" s="5">
        <v>3.714517404</v>
      </c>
      <c r="H5" s="5">
        <v>2.212379962</v>
      </c>
      <c r="I5" s="5">
        <v>2.839068272</v>
      </c>
      <c r="J5" s="5">
        <v>3.465756582</v>
      </c>
      <c r="K5" s="5">
        <v>1.812641146</v>
      </c>
      <c r="L5" s="5">
        <v>3.2112754400000001</v>
      </c>
      <c r="M5" s="5">
        <v>4.6099097340000004</v>
      </c>
      <c r="N5" s="5">
        <v>2.3156081390000001</v>
      </c>
      <c r="O5" s="5">
        <v>3.1378816789999999</v>
      </c>
      <c r="P5" s="5">
        <v>3.9601552180000001</v>
      </c>
      <c r="Q5" s="5">
        <v>3.3575389019999999</v>
      </c>
      <c r="R5" s="5">
        <v>5.537827128</v>
      </c>
      <c r="S5" s="5">
        <v>7.718115354</v>
      </c>
      <c r="T5" s="5">
        <v>2.310782117</v>
      </c>
      <c r="U5" s="5">
        <v>3.595947722</v>
      </c>
      <c r="V5" s="5">
        <v>4.8811133279999996</v>
      </c>
      <c r="W5" s="5">
        <v>20.26969137</v>
      </c>
      <c r="X5" s="5">
        <v>28.794047620000001</v>
      </c>
      <c r="Y5" s="5">
        <v>37.318403869999997</v>
      </c>
      <c r="Z5" s="5">
        <v>11.551352380000001</v>
      </c>
      <c r="AA5" s="5">
        <v>18.750476190000001</v>
      </c>
      <c r="AB5" s="5">
        <v>25.949600010000001</v>
      </c>
      <c r="AC5" s="5">
        <v>-39.253948999999999</v>
      </c>
      <c r="AD5" s="5">
        <v>-32.585476190000001</v>
      </c>
      <c r="AE5" s="5">
        <v>-25.917003380000001</v>
      </c>
      <c r="AF5" s="5">
        <v>-8.1500967410000005</v>
      </c>
      <c r="AG5" s="5">
        <v>-5.9321428569999997</v>
      </c>
      <c r="AH5" s="5">
        <v>-3.7141889739999998</v>
      </c>
      <c r="AI5" s="5">
        <v>10.95889693</v>
      </c>
      <c r="AJ5" s="5">
        <v>17.323095240000001</v>
      </c>
      <c r="AK5" s="5">
        <v>23.68729355</v>
      </c>
      <c r="AL5" s="5">
        <v>-17.515329489999999</v>
      </c>
      <c r="AM5" s="5">
        <v>-13.66928571</v>
      </c>
      <c r="AN5" s="5">
        <v>-9.8232419429999993</v>
      </c>
      <c r="AO5" s="5">
        <v>22.677751829999998</v>
      </c>
      <c r="AP5" s="5">
        <v>30.992380950000001</v>
      </c>
      <c r="AQ5" s="5">
        <v>39.307010069999997</v>
      </c>
      <c r="AR5" s="5">
        <v>-22.44887945</v>
      </c>
      <c r="AS5" s="5">
        <v>-14.913095240000001</v>
      </c>
      <c r="AT5" s="5">
        <v>-7.3773110309999996</v>
      </c>
      <c r="AU5" s="5">
        <v>8.8102481990000001</v>
      </c>
      <c r="AV5" s="5">
        <v>14.03047619</v>
      </c>
      <c r="AW5" s="5">
        <v>19.25070418</v>
      </c>
      <c r="AX5" s="5">
        <v>20.706470459999998</v>
      </c>
      <c r="AY5" s="5">
        <v>28.943571429999999</v>
      </c>
      <c r="AZ5" s="5">
        <v>37.180672399999999</v>
      </c>
      <c r="BA5" s="5">
        <v>512.5201065</v>
      </c>
      <c r="BB5" s="5">
        <v>667.97716939999998</v>
      </c>
      <c r="BC5" s="5">
        <v>823.4342322</v>
      </c>
      <c r="BD5" s="5">
        <v>412.94140879999998</v>
      </c>
      <c r="BE5" s="5">
        <v>543.92015679999997</v>
      </c>
      <c r="BF5" s="5">
        <v>674.89890490000005</v>
      </c>
      <c r="BG5" s="5">
        <v>393.16759109999998</v>
      </c>
      <c r="BH5" s="5">
        <v>518.87736059999997</v>
      </c>
      <c r="BI5" s="5">
        <v>644.58713</v>
      </c>
      <c r="BJ5" s="5">
        <v>373.22757510000002</v>
      </c>
      <c r="BK5" s="5">
        <v>493.73158969999997</v>
      </c>
      <c r="BL5" s="5">
        <v>614.23560420000001</v>
      </c>
      <c r="BM5" s="5">
        <v>311.62426879999998</v>
      </c>
      <c r="BN5" s="5">
        <v>415.65597969999999</v>
      </c>
      <c r="BO5" s="5">
        <v>519.68769069999996</v>
      </c>
      <c r="BP5" s="5">
        <v>189.8766995</v>
      </c>
      <c r="BQ5" s="5">
        <v>262.49238059999999</v>
      </c>
      <c r="BR5" s="5">
        <v>335.10806170000001</v>
      </c>
      <c r="BS5" s="5">
        <v>-1122.681204</v>
      </c>
      <c r="BT5" s="5">
        <v>-904.33831129999999</v>
      </c>
      <c r="BU5" s="5">
        <v>-685.99541869999996</v>
      </c>
      <c r="BV5" s="5">
        <v>594.76092830000005</v>
      </c>
      <c r="BW5" s="5">
        <v>753.26422279999997</v>
      </c>
      <c r="BX5" s="5">
        <v>911.76751730000001</v>
      </c>
      <c r="BY5" s="5">
        <v>0.112288254</v>
      </c>
      <c r="BZ5" s="5">
        <v>0.20623650599999999</v>
      </c>
      <c r="CA5" s="5">
        <v>0.300184758</v>
      </c>
      <c r="CB5" s="5">
        <v>-2.2023884000000001E-2</v>
      </c>
      <c r="CC5" s="5">
        <v>0.111872524</v>
      </c>
      <c r="CD5" s="5">
        <v>0.24576893299999999</v>
      </c>
      <c r="CE5" s="5">
        <v>-5.8636779E-2</v>
      </c>
      <c r="CF5" s="5">
        <v>5.4717417999999997E-2</v>
      </c>
      <c r="CG5" s="5">
        <v>0.16807161500000001</v>
      </c>
      <c r="CH5" s="5">
        <v>1.016804778</v>
      </c>
      <c r="CI5" s="5">
        <v>6.249971478</v>
      </c>
      <c r="CJ5" s="5">
        <v>11.483138179999999</v>
      </c>
      <c r="CK5" s="5">
        <v>-6.0529324610000002</v>
      </c>
      <c r="CL5" s="5">
        <v>-2.992380952</v>
      </c>
      <c r="CM5" s="5">
        <v>6.8170555999999993E-2</v>
      </c>
      <c r="CN5" s="5">
        <v>-2.426909599</v>
      </c>
      <c r="CO5" s="5">
        <v>0.81880952399999996</v>
      </c>
      <c r="CP5" s="5">
        <v>4.0645286470000004</v>
      </c>
      <c r="CQ5" s="5">
        <v>-2.5350590789999998</v>
      </c>
      <c r="CR5" s="5">
        <v>2.2814285710000002</v>
      </c>
      <c r="CS5" s="5">
        <v>7.0979162220000003</v>
      </c>
      <c r="CT5" s="5">
        <v>6.2459391000000003E-2</v>
      </c>
      <c r="CU5" s="5">
        <v>0.46714285700000002</v>
      </c>
      <c r="CV5" s="5">
        <v>0.87182632299999996</v>
      </c>
      <c r="CW5" s="5">
        <v>-0.25837005400000002</v>
      </c>
      <c r="CX5" s="5">
        <v>-0.137779709</v>
      </c>
      <c r="CY5" s="5">
        <v>-1.7189363999999999E-2</v>
      </c>
      <c r="CZ5" s="5">
        <v>-0.42748388900000001</v>
      </c>
      <c r="DA5" s="5">
        <v>3.6670938290000001</v>
      </c>
      <c r="DB5" s="5">
        <v>7.7616715469999997</v>
      </c>
      <c r="DC5" s="5">
        <v>-2.4602359599999999</v>
      </c>
      <c r="DD5" s="5">
        <v>13.6194674</v>
      </c>
      <c r="DE5" s="5">
        <v>29.699170760000001</v>
      </c>
    </row>
    <row r="6" spans="1:109">
      <c r="A6" s="5" t="s">
        <v>1</v>
      </c>
      <c r="B6" s="5">
        <v>3.6622198410000002</v>
      </c>
      <c r="C6" s="5">
        <v>4.946561902</v>
      </c>
      <c r="D6" s="5">
        <v>6.2309039620000002</v>
      </c>
      <c r="E6" s="5">
        <v>3.6181980560000002</v>
      </c>
      <c r="F6" s="5">
        <v>4.7114222510000001</v>
      </c>
      <c r="G6" s="5">
        <v>5.8046464459999996</v>
      </c>
      <c r="H6" s="5">
        <v>3.3801955779999999</v>
      </c>
      <c r="I6" s="5">
        <v>4.3669811889999997</v>
      </c>
      <c r="J6" s="5">
        <v>5.3537667999999998</v>
      </c>
      <c r="K6" s="5">
        <v>3.3037583160000001</v>
      </c>
      <c r="L6" s="5">
        <v>5.0731907459999999</v>
      </c>
      <c r="M6" s="5">
        <v>6.8426231770000001</v>
      </c>
      <c r="N6" s="5">
        <v>3.6728117789999999</v>
      </c>
      <c r="O6" s="5">
        <v>4.9124177910000002</v>
      </c>
      <c r="P6" s="5">
        <v>6.1520238029999996</v>
      </c>
      <c r="Q6" s="5">
        <v>5.9635184370000003</v>
      </c>
      <c r="R6" s="5">
        <v>8.638083387</v>
      </c>
      <c r="S6" s="5">
        <v>11.312648340000001</v>
      </c>
      <c r="T6" s="5">
        <v>3.8110902599999998</v>
      </c>
      <c r="U6" s="5">
        <v>5.5140086400000001</v>
      </c>
      <c r="V6" s="5">
        <v>7.2169270189999999</v>
      </c>
      <c r="W6" s="5">
        <v>33.218755629999997</v>
      </c>
      <c r="X6" s="5">
        <v>44.153075399999999</v>
      </c>
      <c r="Y6" s="5">
        <v>55.08739516</v>
      </c>
      <c r="Z6" s="5">
        <v>21.03970648</v>
      </c>
      <c r="AA6" s="5">
        <v>32.005287699999997</v>
      </c>
      <c r="AB6" s="5">
        <v>42.970868920000001</v>
      </c>
      <c r="AC6" s="5">
        <v>-55.825214629999998</v>
      </c>
      <c r="AD6" s="5">
        <v>-47.9324504</v>
      </c>
      <c r="AE6" s="5">
        <v>-40.039686160000002</v>
      </c>
      <c r="AF6" s="5">
        <v>-9.1347184250000009</v>
      </c>
      <c r="AG6" s="5">
        <v>-7.4204861109999998</v>
      </c>
      <c r="AH6" s="5">
        <v>-5.7062537969999996</v>
      </c>
      <c r="AI6" s="5">
        <v>16.81608889</v>
      </c>
      <c r="AJ6" s="5">
        <v>23.897301590000001</v>
      </c>
      <c r="AK6" s="5">
        <v>30.978514279999999</v>
      </c>
      <c r="AL6" s="5">
        <v>-27.59228525</v>
      </c>
      <c r="AM6" s="5">
        <v>-21.337638890000001</v>
      </c>
      <c r="AN6" s="5">
        <v>-15.08299253</v>
      </c>
      <c r="AO6" s="5">
        <v>34.418208020000002</v>
      </c>
      <c r="AP6" s="5">
        <v>45.234940479999999</v>
      </c>
      <c r="AQ6" s="5">
        <v>56.051672930000002</v>
      </c>
      <c r="AR6" s="5">
        <v>-33.092140030000003</v>
      </c>
      <c r="AS6" s="5">
        <v>-25.05391865</v>
      </c>
      <c r="AT6" s="5">
        <v>-17.01569727</v>
      </c>
      <c r="AU6" s="5">
        <v>14.073274659999999</v>
      </c>
      <c r="AV6" s="5">
        <v>19.36842262</v>
      </c>
      <c r="AW6" s="5">
        <v>24.663570579999998</v>
      </c>
      <c r="AX6" s="5">
        <v>35.786711400000002</v>
      </c>
      <c r="AY6" s="5">
        <v>44.422341269999997</v>
      </c>
      <c r="AZ6" s="5">
        <v>53.057971139999999</v>
      </c>
      <c r="BA6" s="5">
        <v>836.58221709999998</v>
      </c>
      <c r="BB6" s="5">
        <v>1054.145951</v>
      </c>
      <c r="BC6" s="5">
        <v>1271.7096839999999</v>
      </c>
      <c r="BD6" s="5">
        <v>677.25585109999997</v>
      </c>
      <c r="BE6" s="5">
        <v>864.60788249999996</v>
      </c>
      <c r="BF6" s="5">
        <v>1051.959914</v>
      </c>
      <c r="BG6" s="5">
        <v>645.3693432</v>
      </c>
      <c r="BH6" s="5">
        <v>826.37999060000004</v>
      </c>
      <c r="BI6" s="5">
        <v>1007.390638</v>
      </c>
      <c r="BJ6" s="5">
        <v>613.54027550000001</v>
      </c>
      <c r="BK6" s="5">
        <v>788.20006999999998</v>
      </c>
      <c r="BL6" s="5">
        <v>962.85986460000004</v>
      </c>
      <c r="BM6" s="5">
        <v>516.3367882</v>
      </c>
      <c r="BN6" s="5">
        <v>671.5247756</v>
      </c>
      <c r="BO6" s="5">
        <v>826.712763</v>
      </c>
      <c r="BP6" s="5">
        <v>325.89296839999997</v>
      </c>
      <c r="BQ6" s="5">
        <v>446.31194620000002</v>
      </c>
      <c r="BR6" s="5">
        <v>566.73092399999996</v>
      </c>
      <c r="BS6" s="5">
        <v>-1572.7409379999999</v>
      </c>
      <c r="BT6" s="5">
        <v>-1336.3741210000001</v>
      </c>
      <c r="BU6" s="5">
        <v>-1100.0073050000001</v>
      </c>
      <c r="BV6" s="5">
        <v>926.97014369999999</v>
      </c>
      <c r="BW6" s="5">
        <v>1148.834681</v>
      </c>
      <c r="BX6" s="5">
        <v>1370.6992190000001</v>
      </c>
      <c r="BY6" s="5">
        <v>0.17477799499999999</v>
      </c>
      <c r="BZ6" s="5">
        <v>0.33561902599999999</v>
      </c>
      <c r="CA6" s="5">
        <v>0.49646005700000001</v>
      </c>
      <c r="CB6" s="5">
        <v>-3.3671501E-2</v>
      </c>
      <c r="CC6" s="5">
        <v>0.124574318</v>
      </c>
      <c r="CD6" s="5">
        <v>0.282820136</v>
      </c>
      <c r="CE6" s="5">
        <v>-0.14243530700000001</v>
      </c>
      <c r="CF6" s="5">
        <v>3.2012231000000002E-2</v>
      </c>
      <c r="CG6" s="5">
        <v>0.20645976999999999</v>
      </c>
      <c r="CH6" s="5">
        <v>-0.43711277799999998</v>
      </c>
      <c r="CI6" s="5">
        <v>7.0937575309999996</v>
      </c>
      <c r="CJ6" s="5">
        <v>14.62462784</v>
      </c>
      <c r="CK6" s="5">
        <v>-8.3173577000000005</v>
      </c>
      <c r="CL6" s="5">
        <v>-4.8848412699999999</v>
      </c>
      <c r="CM6" s="5">
        <v>-1.45232484</v>
      </c>
      <c r="CN6" s="5">
        <v>-1.3721616619999999</v>
      </c>
      <c r="CO6" s="5">
        <v>2.3091865079999998</v>
      </c>
      <c r="CP6" s="5">
        <v>5.9905346780000004</v>
      </c>
      <c r="CQ6" s="5">
        <v>-1.829040802</v>
      </c>
      <c r="CR6" s="5">
        <v>2.6793948410000001</v>
      </c>
      <c r="CS6" s="5">
        <v>7.187830484</v>
      </c>
      <c r="CT6" s="5">
        <v>-0.18321839600000001</v>
      </c>
      <c r="CU6" s="5">
        <v>0.39978174599999999</v>
      </c>
      <c r="CV6" s="5">
        <v>0.98278188799999999</v>
      </c>
      <c r="CW6" s="5">
        <v>-0.33646565000000001</v>
      </c>
      <c r="CX6" s="5">
        <v>-0.21951140399999999</v>
      </c>
      <c r="CY6" s="5">
        <v>-0.102557158</v>
      </c>
      <c r="CZ6" s="5">
        <v>0.56751259899999995</v>
      </c>
      <c r="DA6" s="5">
        <v>5.4534156439999997</v>
      </c>
      <c r="DB6" s="5">
        <v>10.339318690000001</v>
      </c>
      <c r="DC6" s="5">
        <v>4.0608027030000002</v>
      </c>
      <c r="DD6" s="5">
        <v>27.852618750000001</v>
      </c>
      <c r="DE6" s="5">
        <v>51.644434789999998</v>
      </c>
    </row>
    <row r="7" spans="1:109">
      <c r="A7" s="5" t="s">
        <v>0</v>
      </c>
      <c r="B7" s="5">
        <v>5.2980276660000003</v>
      </c>
      <c r="C7" s="5">
        <v>6.6554643349999996</v>
      </c>
      <c r="D7" s="5">
        <v>8.0129010039999997</v>
      </c>
      <c r="E7" s="5">
        <v>5.4474964100000003</v>
      </c>
      <c r="F7" s="5">
        <v>6.7407263119999996</v>
      </c>
      <c r="G7" s="5">
        <v>8.0339562139999998</v>
      </c>
      <c r="H7" s="5">
        <v>5.0138457829999998</v>
      </c>
      <c r="I7" s="5">
        <v>6.1630397639999996</v>
      </c>
      <c r="J7" s="5">
        <v>7.3122337460000004</v>
      </c>
      <c r="K7" s="5">
        <v>4.9638150559999996</v>
      </c>
      <c r="L7" s="5">
        <v>6.1222409139999998</v>
      </c>
      <c r="M7" s="5">
        <v>7.280666772</v>
      </c>
      <c r="N7" s="5">
        <v>5.6025730730000003</v>
      </c>
      <c r="O7" s="5">
        <v>7.0973747899999999</v>
      </c>
      <c r="P7" s="5">
        <v>8.5921765069999996</v>
      </c>
      <c r="Q7" s="5">
        <v>8.2497663400000008</v>
      </c>
      <c r="R7" s="5">
        <v>11.1334558</v>
      </c>
      <c r="S7" s="5">
        <v>14.017145259999999</v>
      </c>
      <c r="T7" s="5">
        <v>6.1463008129999999</v>
      </c>
      <c r="U7" s="5">
        <v>7.8939901910000003</v>
      </c>
      <c r="V7" s="5">
        <v>9.6416795690000008</v>
      </c>
      <c r="W7" s="5">
        <v>51.702463369999997</v>
      </c>
      <c r="X7" s="5">
        <v>61.575757580000001</v>
      </c>
      <c r="Y7" s="5">
        <v>71.449051789999999</v>
      </c>
      <c r="Z7" s="5">
        <v>36.8480591</v>
      </c>
      <c r="AA7" s="5">
        <v>49.193362190000002</v>
      </c>
      <c r="AB7" s="5">
        <v>61.538665279999996</v>
      </c>
      <c r="AC7" s="5">
        <v>-71.250023920000004</v>
      </c>
      <c r="AD7" s="5">
        <v>-62.879407520000001</v>
      </c>
      <c r="AE7" s="5">
        <v>-54.508791119999998</v>
      </c>
      <c r="AF7" s="5">
        <v>-8.9454458910000003</v>
      </c>
      <c r="AG7" s="5">
        <v>-7.7962906370000002</v>
      </c>
      <c r="AH7" s="5">
        <v>-6.6471353840000003</v>
      </c>
      <c r="AI7" s="5">
        <v>24.848434350000002</v>
      </c>
      <c r="AJ7" s="5">
        <v>29.354536970000002</v>
      </c>
      <c r="AK7" s="5">
        <v>33.860639589999998</v>
      </c>
      <c r="AL7" s="5">
        <v>-37.698414980000003</v>
      </c>
      <c r="AM7" s="5">
        <v>-26.618334610000002</v>
      </c>
      <c r="AN7" s="5">
        <v>-15.538254240000001</v>
      </c>
      <c r="AO7" s="5">
        <v>42.900107669999997</v>
      </c>
      <c r="AP7" s="5">
        <v>55.972871570000002</v>
      </c>
      <c r="AQ7" s="5">
        <v>69.045635480000001</v>
      </c>
      <c r="AR7" s="5">
        <v>-43.215068459999998</v>
      </c>
      <c r="AS7" s="5">
        <v>-33.846872079999997</v>
      </c>
      <c r="AT7" s="5">
        <v>-24.4786757</v>
      </c>
      <c r="AU7" s="5">
        <v>18.88465325</v>
      </c>
      <c r="AV7" s="5">
        <v>24.445802560000001</v>
      </c>
      <c r="AW7" s="5">
        <v>30.006951879999999</v>
      </c>
      <c r="AX7" s="5">
        <v>49.285005200000001</v>
      </c>
      <c r="AY7" s="5">
        <v>58.292674650000002</v>
      </c>
      <c r="AZ7" s="5">
        <v>67.300344089999996</v>
      </c>
      <c r="BA7" s="5">
        <v>1272.0055560000001</v>
      </c>
      <c r="BB7" s="5">
        <v>1489.8213249999999</v>
      </c>
      <c r="BC7" s="5">
        <v>1707.6370939999999</v>
      </c>
      <c r="BD7" s="5">
        <v>1049.997558</v>
      </c>
      <c r="BE7" s="5">
        <v>1239.3307789999999</v>
      </c>
      <c r="BF7" s="5">
        <v>1428.6640010000001</v>
      </c>
      <c r="BG7" s="5">
        <v>1005.191836</v>
      </c>
      <c r="BH7" s="5">
        <v>1189.017331</v>
      </c>
      <c r="BI7" s="5">
        <v>1372.8428260000001</v>
      </c>
      <c r="BJ7" s="5">
        <v>960.65321059999997</v>
      </c>
      <c r="BK7" s="5">
        <v>1139.207001</v>
      </c>
      <c r="BL7" s="5">
        <v>1317.7607909999999</v>
      </c>
      <c r="BM7" s="5">
        <v>823.9626068</v>
      </c>
      <c r="BN7" s="5">
        <v>987.49222999999995</v>
      </c>
      <c r="BO7" s="5">
        <v>1151.021853</v>
      </c>
      <c r="BP7" s="5">
        <v>552.91692020000005</v>
      </c>
      <c r="BQ7" s="5">
        <v>692.63254659999996</v>
      </c>
      <c r="BR7" s="5">
        <v>832.34817290000001</v>
      </c>
      <c r="BS7" s="5">
        <v>-1956.0003369999999</v>
      </c>
      <c r="BT7" s="5">
        <v>-1727.955788</v>
      </c>
      <c r="BU7" s="5">
        <v>-1499.9112399999999</v>
      </c>
      <c r="BV7" s="5">
        <v>1409.283979</v>
      </c>
      <c r="BW7" s="5">
        <v>1556.5857470000001</v>
      </c>
      <c r="BX7" s="5">
        <v>1703.887516</v>
      </c>
      <c r="BY7" s="5">
        <v>0.20917895</v>
      </c>
      <c r="BZ7" s="5">
        <v>0.41310445600000001</v>
      </c>
      <c r="CA7" s="5">
        <v>0.61702996099999996</v>
      </c>
      <c r="CB7" s="5">
        <v>-5.0682313E-2</v>
      </c>
      <c r="CC7" s="5">
        <v>0.11424322000000001</v>
      </c>
      <c r="CD7" s="5">
        <v>0.27916875299999999</v>
      </c>
      <c r="CE7" s="5">
        <v>-0.158025054</v>
      </c>
      <c r="CF7" s="5">
        <v>1.604877E-3</v>
      </c>
      <c r="CG7" s="5">
        <v>0.16123480900000001</v>
      </c>
      <c r="CH7" s="5">
        <v>2.498884302</v>
      </c>
      <c r="CI7" s="5">
        <v>8.9000806239999992</v>
      </c>
      <c r="CJ7" s="5">
        <v>15.30127695</v>
      </c>
      <c r="CK7" s="5">
        <v>-9.8435746680000005</v>
      </c>
      <c r="CL7" s="5">
        <v>-5.4291571169999999</v>
      </c>
      <c r="CM7" s="5">
        <v>-1.0147395669999999</v>
      </c>
      <c r="CN7" s="5">
        <v>1.7191424870000001</v>
      </c>
      <c r="CO7" s="5">
        <v>5.7748663100000002</v>
      </c>
      <c r="CP7" s="5">
        <v>9.8305901329999994</v>
      </c>
      <c r="CQ7" s="5">
        <v>-6.9651514280000004</v>
      </c>
      <c r="CR7" s="5">
        <v>-0.371335201</v>
      </c>
      <c r="CS7" s="5">
        <v>6.2224810259999996</v>
      </c>
      <c r="CT7" s="5">
        <v>0.22676489399999999</v>
      </c>
      <c r="CU7" s="5">
        <v>0.72049910900000003</v>
      </c>
      <c r="CV7" s="5">
        <v>1.2142333240000001</v>
      </c>
      <c r="CW7" s="5">
        <v>-0.41968809600000001</v>
      </c>
      <c r="CX7" s="5">
        <v>-0.30041143799999998</v>
      </c>
      <c r="CY7" s="5">
        <v>-0.18113478099999999</v>
      </c>
      <c r="CZ7" s="5">
        <v>3.3443219879999999</v>
      </c>
      <c r="DA7" s="5">
        <v>8.8096522709999991</v>
      </c>
      <c r="DB7" s="5">
        <v>14.274982550000001</v>
      </c>
      <c r="DC7" s="5">
        <v>12.722444899999999</v>
      </c>
      <c r="DD7" s="5">
        <v>46.901503380000001</v>
      </c>
      <c r="DE7" s="5">
        <v>81.080561849999995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36</vt:i4>
      </vt:variant>
    </vt:vector>
  </HeadingPairs>
  <TitlesOfParts>
    <vt:vector size="38" baseType="lpstr">
      <vt:lpstr>GMT2</vt:lpstr>
      <vt:lpstr>GMT DATA</vt:lpstr>
      <vt:lpstr>Fig 1b - Winter Temp</vt:lpstr>
      <vt:lpstr>Fig 2b - Summer Temp</vt:lpstr>
      <vt:lpstr>Fig 3b - GS Temp</vt:lpstr>
      <vt:lpstr>Fig 4b - Jan Temp</vt:lpstr>
      <vt:lpstr>Fig 5b - Jul Temp</vt:lpstr>
      <vt:lpstr>Fig 6b - Coldest Day</vt:lpstr>
      <vt:lpstr>Fig 7b - Warmest Day</vt:lpstr>
      <vt:lpstr>Fig 8b - Days &gt; 25C</vt:lpstr>
      <vt:lpstr>Fig 9b - Days &gt; 30C</vt:lpstr>
      <vt:lpstr>Fig 10b - Days &lt; 5C</vt:lpstr>
      <vt:lpstr>Fig 11b - Days &lt; -30C</vt:lpstr>
      <vt:lpstr>Fig 12b - First Fall Frost</vt:lpstr>
      <vt:lpstr>Fig 13b - Last Spring Frost</vt:lpstr>
      <vt:lpstr>Fig 14b - Frost-Free Season</vt:lpstr>
      <vt:lpstr>Fig 15b - Start of GS</vt:lpstr>
      <vt:lpstr>Fig 16b - End of GS</vt:lpstr>
      <vt:lpstr>Fig 17b - GS Length</vt:lpstr>
      <vt:lpstr>Fig 18b - 0C Degree Days</vt:lpstr>
      <vt:lpstr>Fig 19b - 5C Degree Days</vt:lpstr>
      <vt:lpstr>Fig 20b - 6C Degree Days</vt:lpstr>
      <vt:lpstr>Fig 21b - 7C Degree Days</vt:lpstr>
      <vt:lpstr>Fig 22b - 10C Degree Days</vt:lpstr>
      <vt:lpstr>Fig 23b - 15C Degree Days</vt:lpstr>
      <vt:lpstr>Fig 24b - 18C Degree Days</vt:lpstr>
      <vt:lpstr>Fig 25b - Corn Heat Units</vt:lpstr>
      <vt:lpstr>Fig 26b - Winter Pr</vt:lpstr>
      <vt:lpstr>Fig 27b - GS Pr</vt:lpstr>
      <vt:lpstr>Fig 28b - Summer Pr</vt:lpstr>
      <vt:lpstr>Fig 29b - Wettest Day</vt:lpstr>
      <vt:lpstr>Fig 30b - Sep-Apr Dry Days</vt:lpstr>
      <vt:lpstr>Fig 31b - May-Aug Dry Days</vt:lpstr>
      <vt:lpstr>Fig 32b - Annual Wet Days</vt:lpstr>
      <vt:lpstr>Fig 33b - Pr &gt; 25mm</vt:lpstr>
      <vt:lpstr>Fig 34b - Winter Snow</vt:lpstr>
      <vt:lpstr>Fig 35b - Annual HMI</vt:lpstr>
      <vt:lpstr>Fig 36b - Summer HMI</vt:lpstr>
    </vt:vector>
  </TitlesOfParts>
  <Company>Atmos Research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Katharine Hayhoe</dc:creator>
  <cp:lastModifiedBy>Katharine Hayhoe</cp:lastModifiedBy>
  <dcterms:created xsi:type="dcterms:W3CDTF">2018-02-22T00:33:22Z</dcterms:created>
  <dcterms:modified xsi:type="dcterms:W3CDTF">2018-02-22T19:58:34Z</dcterms:modified>
</cp:coreProperties>
</file>