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chartsheets/sheet28.xml" ContentType="application/vnd.openxmlformats-officedocument.spreadsheetml.chartsheet+xml"/>
  <Override PartName="/xl/chartsheets/sheet29.xml" ContentType="application/vnd.openxmlformats-officedocument.spreadsheetml.chartsheet+xml"/>
  <Override PartName="/xl/chartsheets/sheet30.xml" ContentType="application/vnd.openxmlformats-officedocument.spreadsheetml.chartsheet+xml"/>
  <Override PartName="/xl/chartsheets/sheet31.xml" ContentType="application/vnd.openxmlformats-officedocument.spreadsheetml.chartsheet+xml"/>
  <Override PartName="/xl/chartsheets/sheet32.xml" ContentType="application/vnd.openxmlformats-officedocument.spreadsheetml.chartsheet+xml"/>
  <Override PartName="/xl/chartsheets/sheet33.xml" ContentType="application/vnd.openxmlformats-officedocument.spreadsheetml.chartsheet+xml"/>
  <Override PartName="/xl/chartsheets/sheet34.xml" ContentType="application/vnd.openxmlformats-officedocument.spreadsheetml.chartsheet+xml"/>
  <Override PartName="/xl/chartsheets/sheet35.xml" ContentType="application/vnd.openxmlformats-officedocument.spreadsheetml.chartsheet+xml"/>
  <Override PartName="/xl/chartsheets/sheet3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6480" yWindow="0" windowWidth="40000" windowHeight="25640" tabRatio="633"/>
  </bookViews>
  <sheets>
    <sheet name="Fig 1b - Winter Temp" sheetId="3" r:id="rId1"/>
    <sheet name="Fig 2b - Summer Temp" sheetId="4" r:id="rId2"/>
    <sheet name="Fig 3b - GS Temp" sheetId="5" r:id="rId3"/>
    <sheet name="Fig 4b - Jan Temp" sheetId="6" r:id="rId4"/>
    <sheet name="Fig 5b - Jul Temp" sheetId="7" r:id="rId5"/>
    <sheet name="Fig 6b - Coldest Day" sheetId="8" r:id="rId6"/>
    <sheet name="Fig 7b - Warmest Day" sheetId="9" r:id="rId7"/>
    <sheet name="Fig 8b - Days &gt; 25C" sheetId="10" r:id="rId8"/>
    <sheet name="Fig 9b - Days &gt; 30C" sheetId="11" r:id="rId9"/>
    <sheet name="Fig 10b - Days &lt; 5C" sheetId="12" r:id="rId10"/>
    <sheet name="Fig 11b - Days &lt; -30C" sheetId="13" r:id="rId11"/>
    <sheet name="Fig 12b - First Fall Frost" sheetId="14" r:id="rId12"/>
    <sheet name="Fig 13b - Last Spring Frost" sheetId="16" r:id="rId13"/>
    <sheet name="Fig 14b - Frost-Free Season" sheetId="17" r:id="rId14"/>
    <sheet name="Fig 15b - Start of GS" sheetId="18" r:id="rId15"/>
    <sheet name="Fig 16b - End of GS" sheetId="19" r:id="rId16"/>
    <sheet name="Fig 17b - GS Length" sheetId="20" r:id="rId17"/>
    <sheet name="Fig 18b - 0C Degree Days" sheetId="21" r:id="rId18"/>
    <sheet name="Fig 19b - 5C Degree Days" sheetId="22" r:id="rId19"/>
    <sheet name="Fig 20b - 6C Degree Days" sheetId="23" r:id="rId20"/>
    <sheet name="Fig 21b - 7C Degree Days" sheetId="24" r:id="rId21"/>
    <sheet name="Fig 22b - 10C Degree Days" sheetId="25" r:id="rId22"/>
    <sheet name="Fig 23b - 15C Degree Days" sheetId="26" r:id="rId23"/>
    <sheet name="Fig 24b - 18C Degree Days" sheetId="27" r:id="rId24"/>
    <sheet name="Fig 25b - Corn Heat Units" sheetId="28" r:id="rId25"/>
    <sheet name="Fig 26b - Winter Pr" sheetId="29" r:id="rId26"/>
    <sheet name="Fig 27b - GS Pr" sheetId="30" r:id="rId27"/>
    <sheet name="Fig 28b - Summer Pr" sheetId="31" r:id="rId28"/>
    <sheet name="Fig 29b - Wettest Day" sheetId="32" r:id="rId29"/>
    <sheet name="Fig 30b - Sep-Apr Dry Days" sheetId="33" r:id="rId30"/>
    <sheet name="Fig 31b - May-Aug Dry Days" sheetId="34" r:id="rId31"/>
    <sheet name="Fig 32b - Annual Wet Days" sheetId="35" r:id="rId32"/>
    <sheet name="Fig 33b - Pr &gt; 25mm" sheetId="36" r:id="rId33"/>
    <sheet name="Fig 34b - Winter Snow" sheetId="37" r:id="rId34"/>
    <sheet name="Fig 35b - Annual HMI" sheetId="38" r:id="rId35"/>
    <sheet name="Fig 36b - Summer HMI" sheetId="39" r:id="rId36"/>
    <sheet name="GMT2" sheetId="2" r:id="rId37"/>
    <sheet name="GMT DATA" sheetId="1" r:id="rId3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2" i="2" l="1"/>
  <c r="AG3" i="2"/>
  <c r="AG4" i="2"/>
  <c r="AH3" i="2"/>
  <c r="AH4" i="2"/>
  <c r="AG5" i="2"/>
  <c r="AH5" i="2"/>
  <c r="AG7" i="2"/>
  <c r="AG6" i="2"/>
  <c r="AY2" i="2"/>
  <c r="AY9" i="2"/>
  <c r="AP2" i="2"/>
  <c r="AP9" i="2"/>
  <c r="AH7" i="2"/>
  <c r="AH6" i="2"/>
  <c r="AF7" i="2"/>
  <c r="AF6" i="2"/>
  <c r="AD2" i="2"/>
  <c r="AD9" i="2"/>
  <c r="X2" i="2"/>
  <c r="X9" i="2"/>
  <c r="X1" i="2"/>
  <c r="U2" i="2"/>
  <c r="U9" i="2"/>
  <c r="R2" i="2"/>
  <c r="R9" i="2"/>
  <c r="DD2" i="2"/>
  <c r="DD9" i="2"/>
  <c r="DA2" i="2"/>
  <c r="DA9" i="2"/>
  <c r="CX2" i="2"/>
  <c r="CX9" i="2"/>
  <c r="CU2" i="2"/>
  <c r="CU9" i="2"/>
  <c r="CR2" i="2"/>
  <c r="CR9" i="2"/>
  <c r="CO2" i="2"/>
  <c r="CO9" i="2"/>
  <c r="CL2" i="2"/>
  <c r="CL9" i="2"/>
  <c r="CI2" i="2"/>
  <c r="CI9" i="2"/>
  <c r="CF2" i="2"/>
  <c r="CF9" i="2"/>
  <c r="CC2" i="2"/>
  <c r="CC9" i="2"/>
  <c r="BZ2" i="2"/>
  <c r="BZ9" i="2"/>
  <c r="BW2" i="2"/>
  <c r="BW9" i="2"/>
  <c r="BT2" i="2"/>
  <c r="BT9" i="2"/>
  <c r="BQ2" i="2"/>
  <c r="BQ9" i="2"/>
  <c r="BN2" i="2"/>
  <c r="BN9" i="2"/>
  <c r="BK2" i="2"/>
  <c r="BK9" i="2"/>
  <c r="BH2" i="2"/>
  <c r="BH9" i="2"/>
  <c r="BE2" i="2"/>
  <c r="BE9" i="2"/>
  <c r="BB2" i="2"/>
  <c r="BB9" i="2"/>
  <c r="AV2" i="2"/>
  <c r="AV9" i="2"/>
  <c r="AS2" i="2"/>
  <c r="AS9" i="2"/>
  <c r="AM2" i="2"/>
  <c r="AM9" i="2"/>
  <c r="AJ2" i="2"/>
  <c r="AJ9" i="2"/>
  <c r="AG9" i="2"/>
  <c r="AA2" i="2"/>
  <c r="AA9" i="2"/>
  <c r="O2" i="2"/>
  <c r="O9" i="2"/>
  <c r="L2" i="2"/>
  <c r="L9" i="2"/>
  <c r="I2" i="2"/>
  <c r="I9" i="2"/>
  <c r="F2" i="2"/>
  <c r="F9" i="2"/>
  <c r="C2" i="2"/>
  <c r="C9" i="2"/>
  <c r="DD1" i="2"/>
  <c r="DD10" i="2"/>
  <c r="DA1" i="2"/>
  <c r="DA10" i="2"/>
  <c r="CX1" i="2"/>
  <c r="CX10" i="2"/>
  <c r="CU1" i="2"/>
  <c r="CU10" i="2"/>
  <c r="CR1" i="2"/>
  <c r="CR10" i="2"/>
  <c r="CO1" i="2"/>
  <c r="CO10" i="2"/>
  <c r="CL1" i="2"/>
  <c r="CL10" i="2"/>
  <c r="CI1" i="2"/>
  <c r="CI10" i="2"/>
  <c r="CF1" i="2"/>
  <c r="CF10" i="2"/>
  <c r="CC1" i="2"/>
  <c r="CC10" i="2"/>
  <c r="BZ1" i="2"/>
  <c r="BZ10" i="2"/>
  <c r="BW1" i="2"/>
  <c r="BW10" i="2"/>
  <c r="BT1" i="2"/>
  <c r="BT10" i="2"/>
  <c r="BQ1" i="2"/>
  <c r="BQ10" i="2"/>
  <c r="BN1" i="2"/>
  <c r="BN10" i="2"/>
  <c r="BK1" i="2"/>
  <c r="BK10" i="2"/>
  <c r="BH1" i="2"/>
  <c r="BH10" i="2"/>
  <c r="BE1" i="2"/>
  <c r="BE10" i="2"/>
  <c r="BB1" i="2"/>
  <c r="BB10" i="2"/>
  <c r="AY1" i="2"/>
  <c r="AY10" i="2"/>
  <c r="AV1" i="2"/>
  <c r="AV10" i="2"/>
  <c r="AS1" i="2"/>
  <c r="AS10" i="2"/>
  <c r="AP1" i="2"/>
  <c r="AP10" i="2"/>
  <c r="AM1" i="2"/>
  <c r="AM10" i="2"/>
  <c r="AJ1" i="2"/>
  <c r="AJ10" i="2"/>
  <c r="AG1" i="2"/>
  <c r="AG10" i="2"/>
  <c r="AD1" i="2"/>
  <c r="AD10" i="2"/>
  <c r="AA1" i="2"/>
  <c r="AA10" i="2"/>
  <c r="X10" i="2"/>
  <c r="U1" i="2"/>
  <c r="U10" i="2"/>
  <c r="R1" i="2"/>
  <c r="R10" i="2"/>
  <c r="O1" i="2"/>
  <c r="O10" i="2"/>
  <c r="L1" i="2"/>
  <c r="L10" i="2"/>
  <c r="I1" i="2"/>
  <c r="I10" i="2"/>
  <c r="F1" i="2"/>
  <c r="F10" i="2"/>
  <c r="C1" i="2"/>
  <c r="C10" i="2"/>
  <c r="DE1" i="2"/>
  <c r="DC1" i="2"/>
  <c r="DB1" i="2"/>
  <c r="CZ1" i="2"/>
  <c r="CY1" i="2"/>
  <c r="CW1" i="2"/>
  <c r="CV1" i="2"/>
  <c r="CT1" i="2"/>
  <c r="CS1" i="2"/>
  <c r="CQ1" i="2"/>
  <c r="CP1" i="2"/>
  <c r="CN1" i="2"/>
  <c r="CM1" i="2"/>
  <c r="CK1" i="2"/>
  <c r="CJ1" i="2"/>
  <c r="CH1" i="2"/>
  <c r="CG1" i="2"/>
  <c r="CE1" i="2"/>
  <c r="CD1" i="2"/>
  <c r="CB1" i="2"/>
  <c r="CA1" i="2"/>
  <c r="BY1" i="2"/>
  <c r="BX1" i="2"/>
  <c r="BV1" i="2"/>
  <c r="BU1" i="2"/>
  <c r="BS1" i="2"/>
  <c r="BR1" i="2"/>
  <c r="BP1" i="2"/>
  <c r="BO1" i="2"/>
  <c r="BM1" i="2"/>
  <c r="BL1" i="2"/>
  <c r="BJ1" i="2"/>
  <c r="BI1" i="2"/>
  <c r="BG1" i="2"/>
  <c r="BF1" i="2"/>
  <c r="BD1" i="2"/>
  <c r="BC1" i="2"/>
  <c r="BA1" i="2"/>
  <c r="AZ1" i="2"/>
  <c r="AX1" i="2"/>
  <c r="AW1" i="2"/>
  <c r="AU1" i="2"/>
  <c r="AT1" i="2"/>
  <c r="AR1" i="2"/>
  <c r="AQ1" i="2"/>
  <c r="AO1" i="2"/>
  <c r="AN1" i="2"/>
  <c r="AL1" i="2"/>
  <c r="AK1" i="2"/>
  <c r="AI1" i="2"/>
  <c r="AH1" i="2"/>
  <c r="AF1" i="2"/>
  <c r="AE1" i="2"/>
  <c r="AC1" i="2"/>
  <c r="AB1" i="2"/>
  <c r="Z1" i="2"/>
  <c r="Y1" i="2"/>
  <c r="W1" i="2"/>
  <c r="V1" i="2"/>
  <c r="T1" i="2"/>
  <c r="S1" i="2"/>
  <c r="Q1" i="2"/>
  <c r="P1" i="2"/>
  <c r="N1" i="2"/>
  <c r="M1" i="2"/>
  <c r="K1" i="2"/>
  <c r="J1" i="2"/>
  <c r="H1" i="2"/>
  <c r="G1" i="2"/>
  <c r="E1" i="2"/>
  <c r="D1" i="2"/>
  <c r="B1" i="2"/>
  <c r="A2" i="2"/>
  <c r="B2" i="2"/>
  <c r="D2" i="2"/>
  <c r="E2" i="2"/>
  <c r="G2" i="2"/>
  <c r="H2" i="2"/>
  <c r="J2" i="2"/>
  <c r="K2" i="2"/>
  <c r="M2" i="2"/>
  <c r="N2" i="2"/>
  <c r="P2" i="2"/>
  <c r="Q2" i="2"/>
  <c r="S2" i="2"/>
  <c r="T2" i="2"/>
  <c r="V2" i="2"/>
  <c r="W2" i="2"/>
  <c r="Y2" i="2"/>
  <c r="Z2" i="2"/>
  <c r="AB2" i="2"/>
  <c r="AC2" i="2"/>
  <c r="AE2" i="2"/>
  <c r="AF2" i="2"/>
  <c r="AH2" i="2"/>
  <c r="AI2" i="2"/>
  <c r="AK2" i="2"/>
  <c r="AL2" i="2"/>
  <c r="AN2" i="2"/>
  <c r="AO2" i="2"/>
  <c r="AQ2" i="2"/>
  <c r="AR2" i="2"/>
  <c r="AT2" i="2"/>
  <c r="AU2" i="2"/>
  <c r="AW2" i="2"/>
  <c r="AX2" i="2"/>
  <c r="AZ2" i="2"/>
  <c r="BA2" i="2"/>
  <c r="BC2" i="2"/>
  <c r="BD2" i="2"/>
  <c r="BF2" i="2"/>
  <c r="BG2" i="2"/>
  <c r="BI2" i="2"/>
  <c r="BJ2" i="2"/>
  <c r="BL2" i="2"/>
  <c r="BM2" i="2"/>
  <c r="BO2" i="2"/>
  <c r="BP2" i="2"/>
  <c r="BR2" i="2"/>
  <c r="BS2" i="2"/>
  <c r="BU2" i="2"/>
  <c r="BV2" i="2"/>
  <c r="BX2" i="2"/>
  <c r="BY2" i="2"/>
  <c r="CA2" i="2"/>
  <c r="CB2" i="2"/>
  <c r="CD2" i="2"/>
  <c r="CE2" i="2"/>
  <c r="CG2" i="2"/>
  <c r="CH2" i="2"/>
  <c r="CJ2" i="2"/>
  <c r="CK2" i="2"/>
  <c r="CM2" i="2"/>
  <c r="CN2" i="2"/>
  <c r="CP2" i="2"/>
  <c r="CQ2" i="2"/>
  <c r="CS2" i="2"/>
  <c r="CT2" i="2"/>
  <c r="CV2" i="2"/>
  <c r="CW2" i="2"/>
  <c r="CY2" i="2"/>
  <c r="CZ2" i="2"/>
  <c r="DB2" i="2"/>
  <c r="DC2" i="2"/>
  <c r="DE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</calcChain>
</file>

<file path=xl/sharedStrings.xml><?xml version="1.0" encoding="utf-8"?>
<sst xmlns="http://schemas.openxmlformats.org/spreadsheetml/2006/main" count="225" uniqueCount="127">
  <si>
    <t>+4C</t>
  </si>
  <si>
    <t>+3C</t>
  </si>
  <si>
    <t>+2C</t>
  </si>
  <si>
    <t>+1.5C</t>
  </si>
  <si>
    <t>+1C</t>
  </si>
  <si>
    <t>NA</t>
  </si>
  <si>
    <t>1980-2009</t>
  </si>
  <si>
    <t>summer.heat.moisture.index.plus1SD</t>
  </si>
  <si>
    <t>summer.heat.moisture.index.mean</t>
  </si>
  <si>
    <t>summer.heat.moisture.index.minus1SD</t>
  </si>
  <si>
    <t>annual.heat.moisture.index.plus1SD</t>
  </si>
  <si>
    <t>annual.heat.moisture.index.mean</t>
  </si>
  <si>
    <t>annual.heat.moisture.index.minus1SD</t>
  </si>
  <si>
    <t>winter.sondjfma.pr.as.snow.plus1SD</t>
  </si>
  <si>
    <t>winter.sondjfma.pr.as.snow.mean</t>
  </si>
  <si>
    <t>winter.sondjfma.pr.as.snow.minus1SD</t>
  </si>
  <si>
    <t>pr.above.25mm.plus1SD</t>
  </si>
  <si>
    <t>pr.above.25mm.mean</t>
  </si>
  <si>
    <t>pr.above.25mm.minus1SD</t>
  </si>
  <si>
    <t>pr.above.0.2mm.plus1SD</t>
  </si>
  <si>
    <t>pr.above.0.2mm.mean</t>
  </si>
  <si>
    <t>pr.above.0.2mm.minus1SD</t>
  </si>
  <si>
    <t>summer.mjja.dry.days.plus1SD</t>
  </si>
  <si>
    <t>summer.mjja.dry.days.mean</t>
  </si>
  <si>
    <t>summer.mjja.dry.days.minus1SD</t>
  </si>
  <si>
    <t>winter.sondjfma.dry.days.plus1SD</t>
  </si>
  <si>
    <t>winter.sondjfma.dry.days.mean</t>
  </si>
  <si>
    <t>winter.sondjfma.dry.days.minus1SD</t>
  </si>
  <si>
    <t>wettest.day.plus1SD</t>
  </si>
  <si>
    <t>wettest.day.mean</t>
  </si>
  <si>
    <t>wettest.day.minus1SD</t>
  </si>
  <si>
    <t>growing.season.mjja.pr.plus1SD</t>
  </si>
  <si>
    <t>growing.season.mjja.pr.mean</t>
  </si>
  <si>
    <t>growing.season.mjja.pr.minus1SD</t>
  </si>
  <si>
    <t>growing.season.amjj.pr.plus1SD</t>
  </si>
  <si>
    <t>growing.season.amjj.pr.mean</t>
  </si>
  <si>
    <t>growing.season.amjj.pr.minus1SD</t>
  </si>
  <si>
    <t>winter.sondjfma.pr.plus1SD</t>
  </si>
  <si>
    <t>winter.sondjfma.pr.mean</t>
  </si>
  <si>
    <t>winter.sondjfma.pr.minus1SD</t>
  </si>
  <si>
    <t>corn.heat.units.plus1SD</t>
  </si>
  <si>
    <t>corn.heat.units.mean</t>
  </si>
  <si>
    <t>corn.heat.units.minus1SD</t>
  </si>
  <si>
    <t>heating.degree.days.18C.plus1SD</t>
  </si>
  <si>
    <t>heating.degree.days.18C.mean</t>
  </si>
  <si>
    <t>heating.degree.days.18C.minus1SD</t>
  </si>
  <si>
    <t>degree.days.15C.plus1SD</t>
  </si>
  <si>
    <t>degree.days.15C.mean</t>
  </si>
  <si>
    <t>degree.days.15C.minus1SD</t>
  </si>
  <si>
    <t>degree.days.10C.plus1SD</t>
  </si>
  <si>
    <t>degree.days.10C.mean</t>
  </si>
  <si>
    <t>degree.days.10C.minus1SD</t>
  </si>
  <si>
    <t>degree.days.7C.plus1SD</t>
  </si>
  <si>
    <t>degree.days.7C.mean</t>
  </si>
  <si>
    <t>degree.days.7C.minus1SD</t>
  </si>
  <si>
    <t>degree.days.6C.plus1SD</t>
  </si>
  <si>
    <t>degree.days.6C.mean</t>
  </si>
  <si>
    <t>degree.days.6C.minus1SD</t>
  </si>
  <si>
    <t>degree.days.5C.plus1SD</t>
  </si>
  <si>
    <t>degree.days.5C.mean</t>
  </si>
  <si>
    <t>degree.days.5C.minus1SD</t>
  </si>
  <si>
    <t>degree.days.0C.plus1SD</t>
  </si>
  <si>
    <t>degree.days.0C.mean</t>
  </si>
  <si>
    <t>degree.days.0C.minus1SD</t>
  </si>
  <si>
    <t>growing.season.length.plus1SD</t>
  </si>
  <si>
    <t>growing.season.length.mean</t>
  </si>
  <si>
    <t>growing.season.length.minus1SD</t>
  </si>
  <si>
    <t>growing.season.end.plus1SD</t>
  </si>
  <si>
    <t>growing.season.end.mean</t>
  </si>
  <si>
    <t>growing.season.end.minus1SD</t>
  </si>
  <si>
    <t>growing.season.start.plus1SD</t>
  </si>
  <si>
    <t>growing.season.start.mean</t>
  </si>
  <si>
    <t>growing.season.start.minus1SD</t>
  </si>
  <si>
    <t>frost.free.season.length.plus1SD</t>
  </si>
  <si>
    <t>frost.free.season.length.mean</t>
  </si>
  <si>
    <t>frost.free.season.length.minus1SD</t>
  </si>
  <si>
    <t>spring.last.freeze.plus1SD</t>
  </si>
  <si>
    <t>spring.last.freeze.mean</t>
  </si>
  <si>
    <t>spring.last.freeze.minus1SD</t>
  </si>
  <si>
    <t>fall.first.freeze.plus1SD</t>
  </si>
  <si>
    <t>fall.first.freeze.mean</t>
  </si>
  <si>
    <t>fall.first.freeze.minus1SD</t>
  </si>
  <si>
    <t>tmin.below.minus.30.plus1SD</t>
  </si>
  <si>
    <t>tmin.below.minus.30.mean</t>
  </si>
  <si>
    <t>tmin.below.minus.30.minus1SD</t>
  </si>
  <si>
    <t>tmin.below.5.plus1SD</t>
  </si>
  <si>
    <t>tmin.below.5.mean</t>
  </si>
  <si>
    <t>tmin.below.5.minus1SD</t>
  </si>
  <si>
    <t>tmax.above.30.plus1SD</t>
  </si>
  <si>
    <t>tmax.above.30.mean</t>
  </si>
  <si>
    <t>tmax.above.30.minus1SD</t>
  </si>
  <si>
    <t>tmax.above.25.plus1SD</t>
  </si>
  <si>
    <t>tmax.above.25.mean</t>
  </si>
  <si>
    <t>tmax.above.25.minus1SD</t>
  </si>
  <si>
    <t>warmest.day.plus1SD</t>
  </si>
  <si>
    <t>warmest.day.mean</t>
  </si>
  <si>
    <t>warmest.day.minus1SD</t>
  </si>
  <si>
    <t>coldest.day.plus1SD</t>
  </si>
  <si>
    <t>coldest.day.mean</t>
  </si>
  <si>
    <t>coldest.day.minus1SD</t>
  </si>
  <si>
    <t>avg.jul.temp.plus1SD</t>
  </si>
  <si>
    <t>avg.jul.temp.mean</t>
  </si>
  <si>
    <t>avg.jul.temp.minus1SD</t>
  </si>
  <si>
    <t>avg.jan.temp.plus1SD</t>
  </si>
  <si>
    <t>avg.jan.temp.mean</t>
  </si>
  <si>
    <t>avg.jan.temp.minus1SD</t>
  </si>
  <si>
    <t>avg.growing.mjja.temp.plus1SD</t>
  </si>
  <si>
    <t>avg.growing.mjja.temp.mean</t>
  </si>
  <si>
    <t>avg.growing.mjja.temp.minus1SD</t>
  </si>
  <si>
    <t>avg.summer.jja.temp.plus1SD</t>
  </si>
  <si>
    <t>avg.summer.jja.temp.mean</t>
  </si>
  <si>
    <t>avg.summer.jja.temp.minus1SD</t>
  </si>
  <si>
    <t>avg.winter.djf.temp.plus1SD</t>
  </si>
  <si>
    <t>avg.winter.djf.temp.mean</t>
  </si>
  <si>
    <t>avg.winter.djf.temp.minus1SD</t>
  </si>
  <si>
    <t>Threshold</t>
  </si>
  <si>
    <t>days</t>
  </si>
  <si>
    <t>mm</t>
  </si>
  <si>
    <t>corn heat units</t>
  </si>
  <si>
    <t>heating degree-days</t>
  </si>
  <si>
    <t>degree-days</t>
  </si>
  <si>
    <t>oC</t>
  </si>
  <si>
    <t>UNITS</t>
  </si>
  <si>
    <t>st day of the year</t>
  </si>
  <si>
    <t>%</t>
  </si>
  <si>
    <t>HMI UNITS</t>
  </si>
  <si>
    <t>Lethbridge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</si>
</sst>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9" fontId="0" fillId="0" borderId="0" xfId="63" applyFont="1"/>
  </cellXfs>
  <cellStyles count="7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Normal" xfId="0" builtinId="0"/>
    <cellStyle name="Percent" xfId="63" builtinId="5"/>
  </cellStyles>
  <dxfs count="0"/>
  <tableStyles count="0" defaultTableStyle="TableStyleMedium9" defaultPivotStyle="PivotStyleMedium4"/>
  <colors>
    <mruColors>
      <color rgb="FFE7F2FF"/>
    </mruColors>
  </colors>
</styleSheet>
</file>

<file path=xl/_rels/workbook.xml.rels><?xml version="1.0" encoding="UTF-8" standalone="yes"?>
<Relationships xmlns="http://schemas.openxmlformats.org/package/2006/relationships"><Relationship Id="rId20" Type="http://schemas.openxmlformats.org/officeDocument/2006/relationships/chartsheet" Target="chartsheets/sheet20.xml"/><Relationship Id="rId21" Type="http://schemas.openxmlformats.org/officeDocument/2006/relationships/chartsheet" Target="chartsheets/sheet21.xml"/><Relationship Id="rId22" Type="http://schemas.openxmlformats.org/officeDocument/2006/relationships/chartsheet" Target="chartsheets/sheet22.xml"/><Relationship Id="rId23" Type="http://schemas.openxmlformats.org/officeDocument/2006/relationships/chartsheet" Target="chartsheets/sheet23.xml"/><Relationship Id="rId24" Type="http://schemas.openxmlformats.org/officeDocument/2006/relationships/chartsheet" Target="chartsheets/sheet24.xml"/><Relationship Id="rId25" Type="http://schemas.openxmlformats.org/officeDocument/2006/relationships/chartsheet" Target="chartsheets/sheet25.xml"/><Relationship Id="rId26" Type="http://schemas.openxmlformats.org/officeDocument/2006/relationships/chartsheet" Target="chartsheets/sheet26.xml"/><Relationship Id="rId27" Type="http://schemas.openxmlformats.org/officeDocument/2006/relationships/chartsheet" Target="chartsheets/sheet27.xml"/><Relationship Id="rId28" Type="http://schemas.openxmlformats.org/officeDocument/2006/relationships/chartsheet" Target="chartsheets/sheet28.xml"/><Relationship Id="rId29" Type="http://schemas.openxmlformats.org/officeDocument/2006/relationships/chartsheet" Target="chartsheets/sheet29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chartsheet" Target="chartsheets/sheet5.xml"/><Relationship Id="rId30" Type="http://schemas.openxmlformats.org/officeDocument/2006/relationships/chartsheet" Target="chartsheets/sheet30.xml"/><Relationship Id="rId31" Type="http://schemas.openxmlformats.org/officeDocument/2006/relationships/chartsheet" Target="chartsheets/sheet31.xml"/><Relationship Id="rId32" Type="http://schemas.openxmlformats.org/officeDocument/2006/relationships/chartsheet" Target="chartsheets/sheet32.xml"/><Relationship Id="rId9" Type="http://schemas.openxmlformats.org/officeDocument/2006/relationships/chartsheet" Target="chartsheets/sheet9.xml"/><Relationship Id="rId6" Type="http://schemas.openxmlformats.org/officeDocument/2006/relationships/chartsheet" Target="chartsheets/sheet6.xml"/><Relationship Id="rId7" Type="http://schemas.openxmlformats.org/officeDocument/2006/relationships/chartsheet" Target="chartsheets/sheet7.xml"/><Relationship Id="rId8" Type="http://schemas.openxmlformats.org/officeDocument/2006/relationships/chartsheet" Target="chartsheets/sheet8.xml"/><Relationship Id="rId33" Type="http://schemas.openxmlformats.org/officeDocument/2006/relationships/chartsheet" Target="chartsheets/sheet33.xml"/><Relationship Id="rId34" Type="http://schemas.openxmlformats.org/officeDocument/2006/relationships/chartsheet" Target="chartsheets/sheet34.xml"/><Relationship Id="rId35" Type="http://schemas.openxmlformats.org/officeDocument/2006/relationships/chartsheet" Target="chartsheets/sheet35.xml"/><Relationship Id="rId36" Type="http://schemas.openxmlformats.org/officeDocument/2006/relationships/chartsheet" Target="chartsheets/sheet36.xml"/><Relationship Id="rId10" Type="http://schemas.openxmlformats.org/officeDocument/2006/relationships/chartsheet" Target="chartsheets/sheet10.xml"/><Relationship Id="rId11" Type="http://schemas.openxmlformats.org/officeDocument/2006/relationships/chartsheet" Target="chartsheets/sheet11.xml"/><Relationship Id="rId12" Type="http://schemas.openxmlformats.org/officeDocument/2006/relationships/chartsheet" Target="chartsheets/sheet12.xml"/><Relationship Id="rId13" Type="http://schemas.openxmlformats.org/officeDocument/2006/relationships/chartsheet" Target="chartsheets/sheet13.xml"/><Relationship Id="rId14" Type="http://schemas.openxmlformats.org/officeDocument/2006/relationships/chartsheet" Target="chartsheets/sheet14.xml"/><Relationship Id="rId15" Type="http://schemas.openxmlformats.org/officeDocument/2006/relationships/chartsheet" Target="chartsheets/sheet15.xml"/><Relationship Id="rId16" Type="http://schemas.openxmlformats.org/officeDocument/2006/relationships/chartsheet" Target="chartsheets/sheet16.xml"/><Relationship Id="rId17" Type="http://schemas.openxmlformats.org/officeDocument/2006/relationships/chartsheet" Target="chartsheets/sheet17.xml"/><Relationship Id="rId18" Type="http://schemas.openxmlformats.org/officeDocument/2006/relationships/chartsheet" Target="chartsheets/sheet18.xml"/><Relationship Id="rId19" Type="http://schemas.openxmlformats.org/officeDocument/2006/relationships/chartsheet" Target="chartsheets/sheet19.xml"/><Relationship Id="rId37" Type="http://schemas.openxmlformats.org/officeDocument/2006/relationships/worksheet" Target="worksheets/sheet1.xml"/><Relationship Id="rId38" Type="http://schemas.openxmlformats.org/officeDocument/2006/relationships/worksheet" Target="worksheets/sheet2.xml"/><Relationship Id="rId39" Type="http://schemas.openxmlformats.org/officeDocument/2006/relationships/theme" Target="theme/theme1.xml"/><Relationship Id="rId40" Type="http://schemas.openxmlformats.org/officeDocument/2006/relationships/styles" Target="styles.xml"/><Relationship Id="rId41" Type="http://schemas.openxmlformats.org/officeDocument/2006/relationships/sharedStrings" Target="sharedStrings.xml"/><Relationship Id="rId4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'GMT2'!$C$10</c:f>
          <c:strCache>
            <c:ptCount val="1"/>
            <c:pt idx="0">
              <c:v>LETHBRIDGE AVERAGE WINTER (DEC-FEB) TEMPERATURE 
projected change per degree of global mean temperature change relative to 1980-2009 = -4.6oC</c:v>
            </c:pt>
          </c:strCache>
        </c:strRef>
      </c:tx>
      <c:layout>
        <c:manualLayout>
          <c:xMode val="edge"/>
          <c:yMode val="edge"/>
          <c:x val="0.155507359948082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'GMT2'!$D$3:$D$7</c:f>
                <c:numCache>
                  <c:formatCode>General</c:formatCode>
                  <c:ptCount val="5"/>
                  <c:pt idx="0">
                    <c:v>0.79579536521114</c:v>
                  </c:pt>
                  <c:pt idx="1">
                    <c:v>1.0709306962956</c:v>
                  </c:pt>
                  <c:pt idx="2">
                    <c:v>1.04428391312943</c:v>
                  </c:pt>
                  <c:pt idx="3">
                    <c:v>1.32712350225325</c:v>
                  </c:pt>
                  <c:pt idx="4">
                    <c:v>1.36415204357826</c:v>
                  </c:pt>
                </c:numCache>
              </c:numRef>
            </c:plus>
            <c:minus>
              <c:numRef>
                <c:f>'GMT2'!$B$3:$B$7</c:f>
                <c:numCache>
                  <c:formatCode>General</c:formatCode>
                  <c:ptCount val="5"/>
                  <c:pt idx="0">
                    <c:v>0.795795365211143</c:v>
                  </c:pt>
                  <c:pt idx="1">
                    <c:v>1.070930696295598</c:v>
                  </c:pt>
                  <c:pt idx="2">
                    <c:v>1.04428391312942</c:v>
                  </c:pt>
                  <c:pt idx="3">
                    <c:v>1.32712350225326</c:v>
                  </c:pt>
                  <c:pt idx="4">
                    <c:v>1.36415204357826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'GMT2'!$C$3:$C$7</c:f>
              <c:numCache>
                <c:formatCode>0.00</c:formatCode>
                <c:ptCount val="5"/>
                <c:pt idx="0">
                  <c:v>1.38161222053736</c:v>
                </c:pt>
                <c:pt idx="1">
                  <c:v>2.00026959375301</c:v>
                </c:pt>
                <c:pt idx="2">
                  <c:v>2.99354881923867</c:v>
                </c:pt>
                <c:pt idx="3">
                  <c:v>4.48809641305291</c:v>
                </c:pt>
                <c:pt idx="4">
                  <c:v>5.84229750848836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39106600"/>
        <c:axId val="-2045081928"/>
      </c:barChart>
      <c:catAx>
        <c:axId val="-2039106600"/>
        <c:scaling>
          <c:orientation val="minMax"/>
        </c:scaling>
        <c:delete val="0"/>
        <c:axPos val="b"/>
        <c:majorTickMark val="out"/>
        <c:minorTickMark val="none"/>
        <c:tickLblPos val="nextTo"/>
        <c:crossAx val="-2045081928"/>
        <c:crosses val="autoZero"/>
        <c:auto val="1"/>
        <c:lblAlgn val="ctr"/>
        <c:lblOffset val="100"/>
        <c:noMultiLvlLbl val="0"/>
      </c:catAx>
      <c:valAx>
        <c:axId val="-2045081928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39106600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'GMT2'!$AD$10</c:f>
          <c:strCache>
            <c:ptCount val="1"/>
            <c:pt idx="0">
              <c:v>LETHBRIDGE DAYS BELOW 5C
projected change per degree of global mean temperature change relative to 1980-2009 = 186 days</c:v>
            </c:pt>
          </c:strCache>
        </c:strRef>
      </c:tx>
      <c:layout>
        <c:manualLayout>
          <c:xMode val="edge"/>
          <c:yMode val="edge"/>
          <c:x val="0.170315052906021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'GMT2'!$AC$3:$AC$7</c:f>
                <c:numCache>
                  <c:formatCode>General</c:formatCode>
                  <c:ptCount val="5"/>
                  <c:pt idx="0">
                    <c:v>5.324179459755301</c:v>
                  </c:pt>
                  <c:pt idx="1">
                    <c:v>5.817288921809599</c:v>
                  </c:pt>
                  <c:pt idx="2">
                    <c:v>6.2710715135576</c:v>
                  </c:pt>
                  <c:pt idx="3">
                    <c:v>7.9762114815356</c:v>
                  </c:pt>
                  <c:pt idx="4">
                    <c:v>8.12622480390609</c:v>
                  </c:pt>
                </c:numCache>
              </c:numRef>
            </c:plus>
            <c:minus>
              <c:numRef>
                <c:f>'GMT2'!$AE$3:$AE$7</c:f>
                <c:numCache>
                  <c:formatCode>General</c:formatCode>
                  <c:ptCount val="5"/>
                  <c:pt idx="0">
                    <c:v>5.3241794597553</c:v>
                  </c:pt>
                  <c:pt idx="1">
                    <c:v>5.817288921809599</c:v>
                  </c:pt>
                  <c:pt idx="2">
                    <c:v>6.2710715135576</c:v>
                  </c:pt>
                  <c:pt idx="3">
                    <c:v>7.9762114815357</c:v>
                  </c:pt>
                  <c:pt idx="4">
                    <c:v>8.126224803906005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'GMT2'!$AD$3:$AD$7</c:f>
              <c:numCache>
                <c:formatCode>0.00</c:formatCode>
                <c:ptCount val="5"/>
                <c:pt idx="0">
                  <c:v>-14.0602380952381</c:v>
                </c:pt>
                <c:pt idx="1">
                  <c:v>-22.515</c:v>
                </c:pt>
                <c:pt idx="2">
                  <c:v>-31.9792857142857</c:v>
                </c:pt>
                <c:pt idx="3">
                  <c:v>-47.8692162698413</c:v>
                </c:pt>
                <c:pt idx="4">
                  <c:v>-62.6264493676258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33061736"/>
        <c:axId val="-2033063688"/>
      </c:barChart>
      <c:catAx>
        <c:axId val="-2033061736"/>
        <c:scaling>
          <c:orientation val="minMax"/>
        </c:scaling>
        <c:delete val="0"/>
        <c:axPos val="b"/>
        <c:majorTickMark val="none"/>
        <c:minorTickMark val="none"/>
        <c:tickLblPos val="low"/>
        <c:crossAx val="-2033063688"/>
        <c:crosses val="autoZero"/>
        <c:auto val="1"/>
        <c:lblAlgn val="ctr"/>
        <c:lblOffset val="100"/>
        <c:noMultiLvlLbl val="0"/>
      </c:catAx>
      <c:valAx>
        <c:axId val="-2033063688"/>
        <c:scaling>
          <c:orientation val="minMax"/>
          <c:min val="-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33061736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'GMT2'!$AG$10</c:f>
          <c:strCache>
            <c:ptCount val="1"/>
            <c:pt idx="0">
              <c:v>LETHBRIDGE DAYS BELOW -30C
projected change per degree of global mean temperature change relative to 1980-2009 = 3.4 days</c:v>
            </c:pt>
          </c:strCache>
        </c:strRef>
      </c:tx>
      <c:layout>
        <c:manualLayout>
          <c:xMode val="edge"/>
          <c:yMode val="edge"/>
          <c:x val="0.170315052906021"/>
          <c:y val="0.0239607639233539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'GMT2'!$AF$3:$AF$7</c:f>
                <c:numCache>
                  <c:formatCode>General</c:formatCode>
                  <c:ptCount val="5"/>
                  <c:pt idx="0">
                    <c:v>1.48370170462237</c:v>
                  </c:pt>
                  <c:pt idx="1">
                    <c:v>2.22080629643325</c:v>
                  </c:pt>
                  <c:pt idx="2">
                    <c:v>2.32825096072184</c:v>
                  </c:pt>
                  <c:pt idx="3">
                    <c:v>1.86260565599525</c:v>
                  </c:pt>
                  <c:pt idx="4">
                    <c:v>1.18573762076905</c:v>
                  </c:pt>
                </c:numCache>
              </c:numRef>
            </c:plus>
            <c:minus>
              <c:numRef>
                <c:f>'GMT2'!$AH$3:$AH$7</c:f>
                <c:numCache>
                  <c:formatCode>General</c:formatCode>
                  <c:ptCount val="5"/>
                  <c:pt idx="0">
                    <c:v>1.00166666666667</c:v>
                  </c:pt>
                  <c:pt idx="1">
                    <c:v>0.0754761904761896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'GMT2'!$AG$3:$AG$7</c:f>
              <c:numCache>
                <c:formatCode>0.00</c:formatCode>
                <c:ptCount val="5"/>
                <c:pt idx="0">
                  <c:v>-2.365</c:v>
                </c:pt>
                <c:pt idx="1">
                  <c:v>-3.29119047619048</c:v>
                </c:pt>
                <c:pt idx="2">
                  <c:v>-3.36666666666667</c:v>
                </c:pt>
                <c:pt idx="3">
                  <c:v>-3.36666666666667</c:v>
                </c:pt>
                <c:pt idx="4">
                  <c:v>-3.36666666666667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592376"/>
        <c:axId val="-2121553064"/>
      </c:barChart>
      <c:catAx>
        <c:axId val="-2121592376"/>
        <c:scaling>
          <c:orientation val="minMax"/>
        </c:scaling>
        <c:delete val="0"/>
        <c:axPos val="b"/>
        <c:majorTickMark val="none"/>
        <c:minorTickMark val="none"/>
        <c:tickLblPos val="low"/>
        <c:crossAx val="-2121553064"/>
        <c:crosses val="autoZero"/>
        <c:auto val="1"/>
        <c:lblAlgn val="ctr"/>
        <c:lblOffset val="100"/>
        <c:noMultiLvlLbl val="0"/>
      </c:catAx>
      <c:valAx>
        <c:axId val="-2121553064"/>
        <c:scaling>
          <c:orientation val="minMax"/>
          <c:min val="-4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592376"/>
        <c:crosses val="autoZero"/>
        <c:crossBetween val="between"/>
        <c:majorUnit val="1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'GMT2'!$AJ$10</c:f>
          <c:strCache>
            <c:ptCount val="1"/>
            <c:pt idx="0">
              <c:v>LETHBRIDGE DATE OF FIRST FREEZE IN FALL
projected change per degree of global mean temperature change relative to 1980-2009 = 265st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'GMT2'!$AI$3:$AI$7</c:f>
                <c:numCache>
                  <c:formatCode>General</c:formatCode>
                  <c:ptCount val="5"/>
                  <c:pt idx="0">
                    <c:v>3.4860320996082</c:v>
                  </c:pt>
                  <c:pt idx="1">
                    <c:v>4.06554288118147</c:v>
                  </c:pt>
                  <c:pt idx="2">
                    <c:v>3.53183678086406</c:v>
                  </c:pt>
                  <c:pt idx="3">
                    <c:v>4.4344698049987</c:v>
                  </c:pt>
                  <c:pt idx="4">
                    <c:v>4.259016554180999</c:v>
                  </c:pt>
                </c:numCache>
              </c:numRef>
            </c:plus>
            <c:minus>
              <c:numRef>
                <c:f>'GMT2'!$AK$3:$AK$7</c:f>
                <c:numCache>
                  <c:formatCode>General</c:formatCode>
                  <c:ptCount val="5"/>
                  <c:pt idx="0">
                    <c:v>3.4860320996082</c:v>
                  </c:pt>
                  <c:pt idx="1">
                    <c:v>4.0655428811815</c:v>
                  </c:pt>
                  <c:pt idx="2">
                    <c:v>3.531836780864101</c:v>
                  </c:pt>
                  <c:pt idx="3">
                    <c:v>4.434469804998698</c:v>
                  </c:pt>
                  <c:pt idx="4">
                    <c:v>4.259016554180999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'GMT2'!$AJ$3:$AJ$7</c:f>
              <c:numCache>
                <c:formatCode>0.00</c:formatCode>
                <c:ptCount val="5"/>
                <c:pt idx="0">
                  <c:v>5.47690476190476</c:v>
                </c:pt>
                <c:pt idx="1">
                  <c:v>8.815</c:v>
                </c:pt>
                <c:pt idx="2">
                  <c:v>13.1840476190476</c:v>
                </c:pt>
                <c:pt idx="3">
                  <c:v>18.8554265873016</c:v>
                </c:pt>
                <c:pt idx="4">
                  <c:v>25.1242509124862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926760"/>
        <c:axId val="-2033071736"/>
      </c:barChart>
      <c:catAx>
        <c:axId val="-21219267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33071736"/>
        <c:crosses val="autoZero"/>
        <c:auto val="1"/>
        <c:lblAlgn val="ctr"/>
        <c:lblOffset val="100"/>
        <c:noMultiLvlLbl val="0"/>
      </c:catAx>
      <c:valAx>
        <c:axId val="-2033071736"/>
        <c:scaling>
          <c:orientation val="minMax"/>
          <c:max val="5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 IN FIRST FALL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926760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'GMT2'!$AM$10</c:f>
          <c:strCache>
            <c:ptCount val="1"/>
            <c:pt idx="0">
              <c:v>LETHBRIDGE DATE OF LAST FREEZE IN SPRING
projected change per degree of global mean temperature change relative to 1980-2009 = 133st day of the year</c:v>
            </c:pt>
          </c:strCache>
        </c:strRef>
      </c:tx>
      <c:layout>
        <c:manualLayout>
          <c:xMode val="edge"/>
          <c:yMode val="edge"/>
          <c:x val="0.177718899384991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'GMT2'!$AL$3:$AL$7</c:f>
                <c:numCache>
                  <c:formatCode>General</c:formatCode>
                  <c:ptCount val="5"/>
                  <c:pt idx="0">
                    <c:v>4.01760756488375</c:v>
                  </c:pt>
                  <c:pt idx="1">
                    <c:v>3.44221488270605</c:v>
                  </c:pt>
                  <c:pt idx="2">
                    <c:v>3.608294736553001</c:v>
                  </c:pt>
                  <c:pt idx="3">
                    <c:v>4.4434870034381</c:v>
                  </c:pt>
                  <c:pt idx="4">
                    <c:v>8.511661679613098</c:v>
                  </c:pt>
                </c:numCache>
              </c:numRef>
            </c:plus>
            <c:minus>
              <c:numRef>
                <c:f>'GMT2'!$AN$3:$AN$7</c:f>
                <c:numCache>
                  <c:formatCode>General</c:formatCode>
                  <c:ptCount val="5"/>
                  <c:pt idx="0">
                    <c:v>4.017607564883754</c:v>
                  </c:pt>
                  <c:pt idx="1">
                    <c:v>3.442214882706049</c:v>
                  </c:pt>
                  <c:pt idx="2">
                    <c:v>3.60829473655295</c:v>
                  </c:pt>
                  <c:pt idx="3">
                    <c:v>4.4434870034382</c:v>
                  </c:pt>
                  <c:pt idx="4">
                    <c:v>8.511661679613201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'GMT2'!$AM$3:$AM$7</c:f>
              <c:numCache>
                <c:formatCode>0.00</c:formatCode>
                <c:ptCount val="5"/>
                <c:pt idx="0">
                  <c:v>-5.01714285714286</c:v>
                </c:pt>
                <c:pt idx="1">
                  <c:v>-8.76238095238095</c:v>
                </c:pt>
                <c:pt idx="2">
                  <c:v>-11.4980952380952</c:v>
                </c:pt>
                <c:pt idx="3">
                  <c:v>-18.028005952381</c:v>
                </c:pt>
                <c:pt idx="4">
                  <c:v>-23.176249893897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831880"/>
        <c:axId val="-2121397384"/>
      </c:barChart>
      <c:catAx>
        <c:axId val="-21218318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397384"/>
        <c:crosses val="autoZero"/>
        <c:auto val="1"/>
        <c:lblAlgn val="ctr"/>
        <c:lblOffset val="100"/>
        <c:noMultiLvlLbl val="0"/>
      </c:catAx>
      <c:valAx>
        <c:axId val="-2121397384"/>
        <c:scaling>
          <c:orientation val="minMax"/>
          <c:max val="0.0"/>
          <c:min val="-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LAST SPRING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831880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'GMT2'!$AP$10</c:f>
          <c:strCache>
            <c:ptCount val="1"/>
            <c:pt idx="0">
              <c:v>LETHBRIDGE LENGTH OF FROST-FREE SEASON
projected change per degree of global mean temperature change relative to 1980-2009 = 137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'GMT2'!$AO$3:$AO$7</c:f>
                <c:numCache>
                  <c:formatCode>General</c:formatCode>
                  <c:ptCount val="5"/>
                  <c:pt idx="0">
                    <c:v>4.493374968332681</c:v>
                  </c:pt>
                  <c:pt idx="1">
                    <c:v>5.419360975783598</c:v>
                  </c:pt>
                  <c:pt idx="2">
                    <c:v>5.3156731588201</c:v>
                  </c:pt>
                  <c:pt idx="3">
                    <c:v>6.602676265600003</c:v>
                  </c:pt>
                  <c:pt idx="4">
                    <c:v>9.028931450197199</c:v>
                  </c:pt>
                </c:numCache>
              </c:numRef>
            </c:plus>
            <c:minus>
              <c:numRef>
                <c:f>'GMT2'!$AQ$3:$AQ$7</c:f>
                <c:numCache>
                  <c:formatCode>General</c:formatCode>
                  <c:ptCount val="5"/>
                  <c:pt idx="0">
                    <c:v>4.493374968332699</c:v>
                  </c:pt>
                  <c:pt idx="1">
                    <c:v>5.4193609757835</c:v>
                  </c:pt>
                  <c:pt idx="2">
                    <c:v>5.315673158820001</c:v>
                  </c:pt>
                  <c:pt idx="3">
                    <c:v>6.602676265600095</c:v>
                  </c:pt>
                  <c:pt idx="4">
                    <c:v>9.028931450197199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'GMT2'!$AP$3:$AP$7</c:f>
              <c:numCache>
                <c:formatCode>0.00</c:formatCode>
                <c:ptCount val="5"/>
                <c:pt idx="0">
                  <c:v>10.4940476190476</c:v>
                </c:pt>
                <c:pt idx="1">
                  <c:v>17.577380952381</c:v>
                </c:pt>
                <c:pt idx="2">
                  <c:v>24.6821428571429</c:v>
                </c:pt>
                <c:pt idx="3">
                  <c:v>36.8834325396825</c:v>
                </c:pt>
                <c:pt idx="4">
                  <c:v>48.3005008063832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331752"/>
        <c:axId val="-2121333640"/>
      </c:barChart>
      <c:catAx>
        <c:axId val="-212133175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333640"/>
        <c:crosses val="autoZero"/>
        <c:auto val="1"/>
        <c:lblAlgn val="ctr"/>
        <c:lblOffset val="100"/>
        <c:noMultiLvlLbl val="0"/>
      </c:catAx>
      <c:valAx>
        <c:axId val="-2121333640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331752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'GMT2'!$AS$10</c:f>
          <c:strCache>
            <c:ptCount val="1"/>
            <c:pt idx="0">
              <c:v>LETHBRIDGE START OF GROWING SEASON
projected change per degree of global mean temperature change relative to 1980-2009 = 94st day of the year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'GMT2'!$AR$3:$AR$7</c:f>
                <c:numCache>
                  <c:formatCode>General</c:formatCode>
                  <c:ptCount val="5"/>
                  <c:pt idx="0">
                    <c:v>8.624909660670751</c:v>
                  </c:pt>
                  <c:pt idx="1">
                    <c:v>7.9394653683584</c:v>
                  </c:pt>
                  <c:pt idx="2">
                    <c:v>10.2587697616971</c:v>
                  </c:pt>
                  <c:pt idx="3">
                    <c:v>10.3544363080319</c:v>
                  </c:pt>
                  <c:pt idx="4">
                    <c:v>10.7251807729314</c:v>
                  </c:pt>
                </c:numCache>
              </c:numRef>
            </c:plus>
            <c:minus>
              <c:numRef>
                <c:f>'GMT2'!$AT$3:$AT$7</c:f>
                <c:numCache>
                  <c:formatCode>General</c:formatCode>
                  <c:ptCount val="5"/>
                  <c:pt idx="0">
                    <c:v>8.624909660670781</c:v>
                  </c:pt>
                  <c:pt idx="1">
                    <c:v>7.93946536835834</c:v>
                  </c:pt>
                  <c:pt idx="2">
                    <c:v>10.25876976169715</c:v>
                  </c:pt>
                  <c:pt idx="3">
                    <c:v>10.354436308032</c:v>
                  </c:pt>
                  <c:pt idx="4">
                    <c:v>10.7251807729314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'GMT2'!$AS$3:$AS$7</c:f>
              <c:numCache>
                <c:formatCode>0.00</c:formatCode>
                <c:ptCount val="5"/>
                <c:pt idx="0">
                  <c:v>-7.70261904761905</c:v>
                </c:pt>
                <c:pt idx="1">
                  <c:v>-11.952619047619</c:v>
                </c:pt>
                <c:pt idx="2">
                  <c:v>-18.5311904761905</c:v>
                </c:pt>
                <c:pt idx="3">
                  <c:v>-28.5857043650794</c:v>
                </c:pt>
                <c:pt idx="4">
                  <c:v>-37.1227060521178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518792"/>
        <c:axId val="-2121530216"/>
      </c:barChart>
      <c:catAx>
        <c:axId val="-212151879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530216"/>
        <c:crosses val="autoZero"/>
        <c:auto val="1"/>
        <c:lblAlgn val="ctr"/>
        <c:lblOffset val="100"/>
        <c:noMultiLvlLbl val="0"/>
      </c:catAx>
      <c:valAx>
        <c:axId val="-2121530216"/>
        <c:scaling>
          <c:orientation val="minMax"/>
          <c:max val="0.0"/>
          <c:min val="-6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START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518792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'GMT2'!$AV$10</c:f>
          <c:strCache>
            <c:ptCount val="1"/>
            <c:pt idx="0">
              <c:v>LETHBRIDGE END OF GROWING SEASON 
projected change per degree of global mean temperature change relative to 1980-2009 = 270st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'GMT2'!$AU$3:$AU$7</c:f>
                <c:numCache>
                  <c:formatCode>General</c:formatCode>
                  <c:ptCount val="5"/>
                  <c:pt idx="0">
                    <c:v>3.235815014264585</c:v>
                  </c:pt>
                  <c:pt idx="1">
                    <c:v>4.83670511549639</c:v>
                  </c:pt>
                  <c:pt idx="2">
                    <c:v>4.6696656710532</c:v>
                  </c:pt>
                  <c:pt idx="3">
                    <c:v>4.5133055647307</c:v>
                  </c:pt>
                  <c:pt idx="4">
                    <c:v>4.629512523057198</c:v>
                  </c:pt>
                </c:numCache>
              </c:numRef>
            </c:plus>
            <c:minus>
              <c:numRef>
                <c:f>'GMT2'!$AW$3:$AW$7</c:f>
                <c:numCache>
                  <c:formatCode>General</c:formatCode>
                  <c:ptCount val="5"/>
                  <c:pt idx="0">
                    <c:v>3.23581501426459</c:v>
                  </c:pt>
                  <c:pt idx="1">
                    <c:v>4.83670511549635</c:v>
                  </c:pt>
                  <c:pt idx="2">
                    <c:v>4.669665671053201</c:v>
                  </c:pt>
                  <c:pt idx="3">
                    <c:v>4.5133055647307</c:v>
                  </c:pt>
                  <c:pt idx="4">
                    <c:v>4.629512523057201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'GMT2'!$AV$3:$AV$7</c:f>
              <c:numCache>
                <c:formatCode>0.00</c:formatCode>
                <c:ptCount val="5"/>
                <c:pt idx="0">
                  <c:v>4.195</c:v>
                </c:pt>
                <c:pt idx="1">
                  <c:v>8.59738095238095</c:v>
                </c:pt>
                <c:pt idx="2">
                  <c:v>11.8497619047619</c:v>
                </c:pt>
                <c:pt idx="3">
                  <c:v>17.3560119047619</c:v>
                </c:pt>
                <c:pt idx="4">
                  <c:v>22.2526016467193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656776"/>
        <c:axId val="-2121669400"/>
      </c:barChart>
      <c:catAx>
        <c:axId val="-212165677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669400"/>
        <c:crosses val="autoZero"/>
        <c:auto val="1"/>
        <c:lblAlgn val="ctr"/>
        <c:lblOffset val="100"/>
        <c:noMultiLvlLbl val="0"/>
      </c:catAx>
      <c:valAx>
        <c:axId val="-2121669400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</a:t>
                </a:r>
                <a:r>
                  <a:rPr lang="en-US" sz="1800" b="0" baseline="0"/>
                  <a:t> IN END OF SEASON (DAYS)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740536222706769"/>
              <c:y val="0.25384218584540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656776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'GMT2'!$AY$10</c:f>
          <c:strCache>
            <c:ptCount val="1"/>
            <c:pt idx="0">
              <c:v>LETHBRIDGE LENGTH OF GROWING SEASON 
projected change per degree of global mean temperature change relative to 1980-2009 = 177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'GMT2'!$AX$3:$AX$7</c:f>
                <c:numCache>
                  <c:formatCode>General</c:formatCode>
                  <c:ptCount val="5"/>
                  <c:pt idx="0">
                    <c:v>9.67747281726447</c:v>
                  </c:pt>
                  <c:pt idx="1">
                    <c:v>7.4307810318329</c:v>
                  </c:pt>
                  <c:pt idx="2">
                    <c:v>11.3000900372089</c:v>
                  </c:pt>
                  <c:pt idx="3">
                    <c:v>9.234577096162297</c:v>
                  </c:pt>
                  <c:pt idx="4">
                    <c:v>10.7079087544106</c:v>
                  </c:pt>
                </c:numCache>
              </c:numRef>
            </c:plus>
            <c:minus>
              <c:numRef>
                <c:f>'GMT2'!$AZ$3:$AZ$7</c:f>
                <c:numCache>
                  <c:formatCode>General</c:formatCode>
                  <c:ptCount val="5"/>
                  <c:pt idx="0">
                    <c:v>9.6774728172646</c:v>
                  </c:pt>
                  <c:pt idx="1">
                    <c:v>7.4307810318329</c:v>
                  </c:pt>
                  <c:pt idx="2">
                    <c:v>11.3000900372089</c:v>
                  </c:pt>
                  <c:pt idx="3">
                    <c:v>9.234577096162198</c:v>
                  </c:pt>
                  <c:pt idx="4">
                    <c:v>10.7079087544106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'GMT2'!$AY$3:$AY$7</c:f>
              <c:numCache>
                <c:formatCode>0.00</c:formatCode>
                <c:ptCount val="5"/>
                <c:pt idx="0">
                  <c:v>11.897619047619</c:v>
                </c:pt>
                <c:pt idx="1">
                  <c:v>20.55</c:v>
                </c:pt>
                <c:pt idx="2">
                  <c:v>30.3809523809524</c:v>
                </c:pt>
                <c:pt idx="3">
                  <c:v>45.9417162698413</c:v>
                </c:pt>
                <c:pt idx="4">
                  <c:v>59.3753076988371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816184"/>
        <c:axId val="-2121819208"/>
      </c:barChart>
      <c:catAx>
        <c:axId val="-21218161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819208"/>
        <c:crosses val="autoZero"/>
        <c:auto val="1"/>
        <c:lblAlgn val="ctr"/>
        <c:lblOffset val="100"/>
        <c:noMultiLvlLbl val="0"/>
      </c:catAx>
      <c:valAx>
        <c:axId val="-2121819208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816184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'GMT2'!$BB$10</c:f>
          <c:strCache>
            <c:ptCount val="1"/>
            <c:pt idx="0">
              <c:v>LETHBRIDGE DEGREE-DAYS ABOVE 0C
projected change per degree of global mean temperature change relative to 1980-2009 = 2513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'GMT2'!$BA$3:$BA$7</c:f>
                <c:numCache>
                  <c:formatCode>General</c:formatCode>
                  <c:ptCount val="5"/>
                  <c:pt idx="0">
                    <c:v>107.409936085794</c:v>
                  </c:pt>
                  <c:pt idx="1">
                    <c:v>145.659495144262</c:v>
                  </c:pt>
                  <c:pt idx="2">
                    <c:v>147.903555384408</c:v>
                  </c:pt>
                  <c:pt idx="3">
                    <c:v>218.854705817085</c:v>
                  </c:pt>
                  <c:pt idx="4">
                    <c:v>239.2116700036299</c:v>
                  </c:pt>
                </c:numCache>
              </c:numRef>
            </c:plus>
            <c:minus>
              <c:numRef>
                <c:f>'GMT2'!$BC$3:$BC$7</c:f>
                <c:numCache>
                  <c:formatCode>General</c:formatCode>
                  <c:ptCount val="5"/>
                  <c:pt idx="0">
                    <c:v>107.409936085795</c:v>
                  </c:pt>
                  <c:pt idx="1">
                    <c:v>145.659495144262</c:v>
                  </c:pt>
                  <c:pt idx="2">
                    <c:v>147.903555384408</c:v>
                  </c:pt>
                  <c:pt idx="3">
                    <c:v>218.85470581708</c:v>
                  </c:pt>
                  <c:pt idx="4">
                    <c:v>239.2116700036402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'GMT2'!$BB$3:$BB$7</c:f>
              <c:numCache>
                <c:formatCode>0.00</c:formatCode>
                <c:ptCount val="5"/>
                <c:pt idx="0">
                  <c:v>299.8947824242</c:v>
                </c:pt>
                <c:pt idx="1">
                  <c:v>500.405236293248</c:v>
                </c:pt>
                <c:pt idx="2">
                  <c:v>750.072338925316</c:v>
                </c:pt>
                <c:pt idx="3">
                  <c:v>1160.01257190765</c:v>
                </c:pt>
                <c:pt idx="4">
                  <c:v>1622.45120530989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011576"/>
        <c:axId val="-2122013320"/>
      </c:barChart>
      <c:catAx>
        <c:axId val="-212201157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2013320"/>
        <c:crosses val="autoZero"/>
        <c:auto val="1"/>
        <c:lblAlgn val="ctr"/>
        <c:lblOffset val="100"/>
        <c:noMultiLvlLbl val="0"/>
      </c:catAx>
      <c:valAx>
        <c:axId val="-2122013320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011576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'GMT2'!$BE$10</c:f>
          <c:strCache>
            <c:ptCount val="1"/>
            <c:pt idx="0">
              <c:v>LETHBRIDGE DEGREE-DAYS ABOVE 5C
projected change per degree of global mean temperature change relative to 1980-2009 = 1513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'GMT2'!$BD$3:$BD$7</c:f>
                <c:numCache>
                  <c:formatCode>General</c:formatCode>
                  <c:ptCount val="5"/>
                  <c:pt idx="0">
                    <c:v>87.844852596051</c:v>
                  </c:pt>
                  <c:pt idx="1">
                    <c:v>124.630738262798</c:v>
                  </c:pt>
                  <c:pt idx="2">
                    <c:v>130.582499642466</c:v>
                  </c:pt>
                  <c:pt idx="3">
                    <c:v>190.654985393772</c:v>
                  </c:pt>
                  <c:pt idx="4">
                    <c:v>213.33509880364</c:v>
                  </c:pt>
                </c:numCache>
              </c:numRef>
            </c:plus>
            <c:minus>
              <c:numRef>
                <c:f>'GMT2'!$BF$3:$BF$7</c:f>
                <c:numCache>
                  <c:formatCode>General</c:formatCode>
                  <c:ptCount val="5"/>
                  <c:pt idx="0">
                    <c:v>87.84485259605103</c:v>
                  </c:pt>
                  <c:pt idx="1">
                    <c:v>124.630738262799</c:v>
                  </c:pt>
                  <c:pt idx="2">
                    <c:v>130.582499642467</c:v>
                  </c:pt>
                  <c:pt idx="3">
                    <c:v>190.654985393768</c:v>
                  </c:pt>
                  <c:pt idx="4">
                    <c:v>213.33509880364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'GMT2'!$BE$3:$BE$7</c:f>
              <c:numCache>
                <c:formatCode>0.00</c:formatCode>
                <c:ptCount val="5"/>
                <c:pt idx="0">
                  <c:v>240.52388238816</c:v>
                </c:pt>
                <c:pt idx="1">
                  <c:v>411.271369483584</c:v>
                </c:pt>
                <c:pt idx="2">
                  <c:v>621.340354904901</c:v>
                </c:pt>
                <c:pt idx="3">
                  <c:v>972.262286471412</c:v>
                </c:pt>
                <c:pt idx="4">
                  <c:v>1385.00209314372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061192"/>
        <c:axId val="-2122063576"/>
      </c:barChart>
      <c:catAx>
        <c:axId val="-212206119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2063576"/>
        <c:crosses val="autoZero"/>
        <c:auto val="1"/>
        <c:lblAlgn val="ctr"/>
        <c:lblOffset val="100"/>
        <c:noMultiLvlLbl val="0"/>
      </c:catAx>
      <c:valAx>
        <c:axId val="-2122063576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06119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'GMT2'!$F$10</c:f>
          <c:strCache>
            <c:ptCount val="1"/>
            <c:pt idx="0">
              <c:v>LETHBRIDGE AVERAGE SUMMER (JUN-AUG) TEMPERATURE 
projected change per degree of global mean temperature change relative to 1980-2009 = 17.4oC</c:v>
            </c:pt>
          </c:strCache>
        </c:strRef>
      </c:tx>
      <c:layout>
        <c:manualLayout>
          <c:xMode val="edge"/>
          <c:yMode val="edge"/>
          <c:x val="0.179199668680785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'GMT2'!$E$3:$E$7</c:f>
                <c:numCache>
                  <c:formatCode>General</c:formatCode>
                  <c:ptCount val="5"/>
                  <c:pt idx="0">
                    <c:v>0.523587134815201</c:v>
                  </c:pt>
                  <c:pt idx="1">
                    <c:v>0.69304733538076</c:v>
                  </c:pt>
                  <c:pt idx="2">
                    <c:v>0.63327308825364</c:v>
                  </c:pt>
                  <c:pt idx="3">
                    <c:v>1.01594991803181</c:v>
                  </c:pt>
                  <c:pt idx="4">
                    <c:v>1.32721218192397</c:v>
                  </c:pt>
                </c:numCache>
              </c:numRef>
            </c:plus>
            <c:minus>
              <c:numRef>
                <c:f>'GMT2'!$G$3:$G$7</c:f>
                <c:numCache>
                  <c:formatCode>General</c:formatCode>
                  <c:ptCount val="5"/>
                  <c:pt idx="0">
                    <c:v>0.5235871348152</c:v>
                  </c:pt>
                  <c:pt idx="1">
                    <c:v>0.69304733538076</c:v>
                  </c:pt>
                  <c:pt idx="2">
                    <c:v>0.63327308825364</c:v>
                  </c:pt>
                  <c:pt idx="3">
                    <c:v>1.015949918031811</c:v>
                  </c:pt>
                  <c:pt idx="4">
                    <c:v>1.32721218192398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'GMT2'!$F$3:$F$7</c:f>
              <c:numCache>
                <c:formatCode>0.00</c:formatCode>
                <c:ptCount val="5"/>
                <c:pt idx="0">
                  <c:v>1.22610454854511</c:v>
                </c:pt>
                <c:pt idx="1">
                  <c:v>2.09371099086035</c:v>
                </c:pt>
                <c:pt idx="2">
                  <c:v>3.14749660560063</c:v>
                </c:pt>
                <c:pt idx="3">
                  <c:v>4.81588912551365</c:v>
                </c:pt>
                <c:pt idx="4">
                  <c:v>6.86872508194964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45408936"/>
        <c:axId val="-2044906072"/>
      </c:barChart>
      <c:catAx>
        <c:axId val="-2045408936"/>
        <c:scaling>
          <c:orientation val="minMax"/>
        </c:scaling>
        <c:delete val="0"/>
        <c:axPos val="b"/>
        <c:majorTickMark val="out"/>
        <c:minorTickMark val="none"/>
        <c:tickLblPos val="nextTo"/>
        <c:crossAx val="-2044906072"/>
        <c:crosses val="autoZero"/>
        <c:auto val="1"/>
        <c:lblAlgn val="ctr"/>
        <c:lblOffset val="100"/>
        <c:noMultiLvlLbl val="0"/>
      </c:catAx>
      <c:valAx>
        <c:axId val="-204490607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45408936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'GMT2'!$BH$10</c:f>
          <c:strCache>
            <c:ptCount val="1"/>
            <c:pt idx="0">
              <c:v>LETHBRIDGE DEGREE-DAYS ABOVE 6C
projected change per degree of global mean temperature change relative to 1980-2009 = 1344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'GMT2'!$BG$3:$BG$7</c:f>
                <c:numCache>
                  <c:formatCode>General</c:formatCode>
                  <c:ptCount val="5"/>
                  <c:pt idx="0">
                    <c:v>84.325678127592</c:v>
                  </c:pt>
                  <c:pt idx="1">
                    <c:v>120.274995299054</c:v>
                  </c:pt>
                  <c:pt idx="2">
                    <c:v>126.68073405921</c:v>
                  </c:pt>
                  <c:pt idx="3">
                    <c:v>184.6267442502029</c:v>
                  </c:pt>
                  <c:pt idx="4">
                    <c:v>207.0787726748301</c:v>
                  </c:pt>
                </c:numCache>
              </c:numRef>
            </c:plus>
            <c:minus>
              <c:numRef>
                <c:f>'GMT2'!$BI$3:$BI$7</c:f>
                <c:numCache>
                  <c:formatCode>General</c:formatCode>
                  <c:ptCount val="5"/>
                  <c:pt idx="0">
                    <c:v>84.325678127592</c:v>
                  </c:pt>
                  <c:pt idx="1">
                    <c:v>120.2749952990529</c:v>
                  </c:pt>
                  <c:pt idx="2">
                    <c:v>126.6807340592089</c:v>
                  </c:pt>
                  <c:pt idx="3">
                    <c:v>184.6267442502061</c:v>
                  </c:pt>
                  <c:pt idx="4">
                    <c:v>207.0787726748299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'GMT2'!$BH$3:$BH$7</c:f>
              <c:numCache>
                <c:formatCode>0.00</c:formatCode>
                <c:ptCount val="5"/>
                <c:pt idx="0">
                  <c:v>228.321948910668</c:v>
                </c:pt>
                <c:pt idx="1">
                  <c:v>392.114106474377</c:v>
                </c:pt>
                <c:pt idx="2">
                  <c:v>593.273945922852</c:v>
                </c:pt>
                <c:pt idx="3">
                  <c:v>930.133914762224</c:v>
                </c:pt>
                <c:pt idx="4">
                  <c:v>1331.006111893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106088"/>
        <c:axId val="-2122103144"/>
      </c:barChart>
      <c:catAx>
        <c:axId val="-212210608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2103144"/>
        <c:crosses val="autoZero"/>
        <c:auto val="1"/>
        <c:lblAlgn val="ctr"/>
        <c:lblOffset val="100"/>
        <c:noMultiLvlLbl val="0"/>
      </c:catAx>
      <c:valAx>
        <c:axId val="-212210314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10608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'GMT2'!$BK$10</c:f>
          <c:strCache>
            <c:ptCount val="1"/>
            <c:pt idx="0">
              <c:v>LETHBRIDGE DEGREE-DAYS ABOVE 7C
projected change per degree of global mean temperature change relative to 1980-2009 = 1186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'GMT2'!$BJ$3:$BJ$7</c:f>
                <c:numCache>
                  <c:formatCode>General</c:formatCode>
                  <c:ptCount val="5"/>
                  <c:pt idx="0">
                    <c:v>80.690287065874</c:v>
                  </c:pt>
                  <c:pt idx="1">
                    <c:v>115.918663809822</c:v>
                  </c:pt>
                  <c:pt idx="2">
                    <c:v>122.502707308427</c:v>
                  </c:pt>
                  <c:pt idx="3">
                    <c:v>178.619880483825</c:v>
                  </c:pt>
                  <c:pt idx="4">
                    <c:v>201.01188385258</c:v>
                  </c:pt>
                </c:numCache>
              </c:numRef>
            </c:plus>
            <c:minus>
              <c:numRef>
                <c:f>'GMT2'!$BL$3:$BL$7</c:f>
                <c:numCache>
                  <c:formatCode>General</c:formatCode>
                  <c:ptCount val="5"/>
                  <c:pt idx="0">
                    <c:v>80.690287065873</c:v>
                  </c:pt>
                  <c:pt idx="1">
                    <c:v>115.918663809822</c:v>
                  </c:pt>
                  <c:pt idx="2">
                    <c:v>122.502707308427</c:v>
                  </c:pt>
                  <c:pt idx="3">
                    <c:v>178.61988048383</c:v>
                  </c:pt>
                  <c:pt idx="4">
                    <c:v>201.01188385258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'GMT2'!$BK$3:$BK$7</c:f>
              <c:numCache>
                <c:formatCode>0.00</c:formatCode>
                <c:ptCount val="5"/>
                <c:pt idx="0">
                  <c:v>216.169923299154</c:v>
                </c:pt>
                <c:pt idx="1">
                  <c:v>372.767811046782</c:v>
                </c:pt>
                <c:pt idx="2">
                  <c:v>564.570751488095</c:v>
                </c:pt>
                <c:pt idx="3">
                  <c:v>887.14295417059</c:v>
                </c:pt>
                <c:pt idx="4">
                  <c:v>1275.17136302223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155224"/>
        <c:axId val="-2122152280"/>
      </c:barChart>
      <c:catAx>
        <c:axId val="-212215522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2152280"/>
        <c:crosses val="autoZero"/>
        <c:auto val="1"/>
        <c:lblAlgn val="ctr"/>
        <c:lblOffset val="100"/>
        <c:noMultiLvlLbl val="0"/>
      </c:catAx>
      <c:valAx>
        <c:axId val="-212215228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155224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'GMT2'!$BN$10</c:f>
          <c:strCache>
            <c:ptCount val="1"/>
            <c:pt idx="0">
              <c:v>LETHBRIDGE DEGREE-DAYS ABOVE 10C
projected change per degree of global mean temperature change relative to 1980-2009 = 771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'GMT2'!$BM$3:$BM$7</c:f>
                <c:numCache>
                  <c:formatCode>General</c:formatCode>
                  <c:ptCount val="5"/>
                  <c:pt idx="0">
                    <c:v>68.82479577902001</c:v>
                  </c:pt>
                  <c:pt idx="1">
                    <c:v>101.673559917808</c:v>
                  </c:pt>
                  <c:pt idx="2">
                    <c:v>107.594339116154</c:v>
                  </c:pt>
                  <c:pt idx="3">
                    <c:v>159.5035430937039</c:v>
                  </c:pt>
                  <c:pt idx="4">
                    <c:v>183.5012101377561</c:v>
                  </c:pt>
                </c:numCache>
              </c:numRef>
            </c:plus>
            <c:minus>
              <c:numRef>
                <c:f>'GMT2'!$BO$3:$BO$7</c:f>
                <c:numCache>
                  <c:formatCode>General</c:formatCode>
                  <c:ptCount val="5"/>
                  <c:pt idx="0">
                    <c:v>68.82479577901898</c:v>
                  </c:pt>
                  <c:pt idx="1">
                    <c:v>101.673559917807</c:v>
                  </c:pt>
                  <c:pt idx="2">
                    <c:v>107.5943391161539</c:v>
                  </c:pt>
                  <c:pt idx="3">
                    <c:v>159.503543093703</c:v>
                  </c:pt>
                  <c:pt idx="4">
                    <c:v>183.50121013776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'GMT2'!$BN$3:$BN$7</c:f>
              <c:numCache>
                <c:formatCode>0.00</c:formatCode>
                <c:ptCount val="5"/>
                <c:pt idx="0">
                  <c:v>179.411530674526</c:v>
                </c:pt>
                <c:pt idx="1">
                  <c:v>314.49370913551</c:v>
                </c:pt>
                <c:pt idx="2">
                  <c:v>478.262573358445</c:v>
                </c:pt>
                <c:pt idx="3">
                  <c:v>756.991409224253</c:v>
                </c:pt>
                <c:pt idx="4">
                  <c:v>1104.08293976563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191960"/>
        <c:axId val="-2122189016"/>
      </c:barChart>
      <c:catAx>
        <c:axId val="-21221919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2189016"/>
        <c:crosses val="autoZero"/>
        <c:auto val="1"/>
        <c:lblAlgn val="ctr"/>
        <c:lblOffset val="100"/>
        <c:noMultiLvlLbl val="0"/>
      </c:catAx>
      <c:valAx>
        <c:axId val="-2122189016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191960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'GMT2'!$BQ$10</c:f>
          <c:strCache>
            <c:ptCount val="1"/>
            <c:pt idx="0">
              <c:v>LETHBRIDGE DEGREE-DAYS ABOVE 15C
projected change per degree of global mean temperature change relative to 1980-2009 = 274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'GMT2'!$BP$3:$BP$7</c:f>
                <c:numCache>
                  <c:formatCode>General</c:formatCode>
                  <c:ptCount val="5"/>
                  <c:pt idx="0">
                    <c:v>47.6959054957711</c:v>
                  </c:pt>
                  <c:pt idx="1">
                    <c:v>75.849023911855</c:v>
                  </c:pt>
                  <c:pt idx="2">
                    <c:v>76.869769662578</c:v>
                  </c:pt>
                  <c:pt idx="3">
                    <c:v>122.6837743373439</c:v>
                  </c:pt>
                  <c:pt idx="4">
                    <c:v>151.813581731728</c:v>
                  </c:pt>
                </c:numCache>
              </c:numRef>
            </c:plus>
            <c:minus>
              <c:numRef>
                <c:f>'GMT2'!$BR$3:$BR$7</c:f>
                <c:numCache>
                  <c:formatCode>General</c:formatCode>
                  <c:ptCount val="5"/>
                  <c:pt idx="0">
                    <c:v>47.69590549577</c:v>
                  </c:pt>
                  <c:pt idx="1">
                    <c:v>75.849023911854</c:v>
                  </c:pt>
                  <c:pt idx="2">
                    <c:v>76.86976966257901</c:v>
                  </c:pt>
                  <c:pt idx="3">
                    <c:v>122.683774337343</c:v>
                  </c:pt>
                  <c:pt idx="4">
                    <c:v>151.813581731727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'GMT2'!$BQ$3:$BQ$7</c:f>
              <c:numCache>
                <c:formatCode>0.00</c:formatCode>
                <c:ptCount val="5"/>
                <c:pt idx="0">
                  <c:v>111.937665336246</c:v>
                </c:pt>
                <c:pt idx="1">
                  <c:v>204.771592890422</c:v>
                </c:pt>
                <c:pt idx="2">
                  <c:v>322.522080517723</c:v>
                </c:pt>
                <c:pt idx="3">
                  <c:v>528.543083635361</c:v>
                </c:pt>
                <c:pt idx="4">
                  <c:v>802.104577949446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235064"/>
        <c:axId val="-2122232120"/>
      </c:barChart>
      <c:catAx>
        <c:axId val="-212223506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2232120"/>
        <c:crosses val="autoZero"/>
        <c:auto val="1"/>
        <c:lblAlgn val="ctr"/>
        <c:lblOffset val="100"/>
        <c:noMultiLvlLbl val="0"/>
      </c:catAx>
      <c:valAx>
        <c:axId val="-212223212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235064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'GMT2'!$BT$10</c:f>
          <c:strCache>
            <c:ptCount val="1"/>
            <c:pt idx="0">
              <c:v>LETHBRIDGE HEATING DEGREE-DAYS BELOW 18C
projected change per degree of global mean temperature change relative to 1980-2009 = 3456 heating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solidFill>
                <a:schemeClr val="accent6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'GMT2'!$BS$3:$BS$7</c:f>
                <c:numCache>
                  <c:formatCode>General</c:formatCode>
                  <c:ptCount val="5"/>
                  <c:pt idx="0">
                    <c:v>143.855046314913</c:v>
                  </c:pt>
                  <c:pt idx="1">
                    <c:v>193.064877679672</c:v>
                  </c:pt>
                  <c:pt idx="2">
                    <c:v>189.5350651551551</c:v>
                  </c:pt>
                  <c:pt idx="3">
                    <c:v>226.06407500406</c:v>
                  </c:pt>
                  <c:pt idx="4">
                    <c:v>223.1504508149799</c:v>
                  </c:pt>
                </c:numCache>
              </c:numRef>
            </c:plus>
            <c:minus>
              <c:numRef>
                <c:f>'GMT2'!$BU$3:$BU$7</c:f>
                <c:numCache>
                  <c:formatCode>General</c:formatCode>
                  <c:ptCount val="5"/>
                  <c:pt idx="0">
                    <c:v>143.855046314913</c:v>
                  </c:pt>
                  <c:pt idx="1">
                    <c:v>193.0648776796709</c:v>
                  </c:pt>
                  <c:pt idx="2">
                    <c:v>189.5350651551549</c:v>
                  </c:pt>
                  <c:pt idx="3">
                    <c:v>226.0640750040511</c:v>
                  </c:pt>
                  <c:pt idx="4">
                    <c:v>223.1504508149801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'GMT2'!$BT$3:$BT$7</c:f>
              <c:numCache>
                <c:formatCode>0.00</c:formatCode>
                <c:ptCount val="5"/>
                <c:pt idx="0">
                  <c:v>-378.163968215216</c:v>
                </c:pt>
                <c:pt idx="1">
                  <c:v>-574.886608770461</c:v>
                </c:pt>
                <c:pt idx="2">
                  <c:v>-823.891723516555</c:v>
                </c:pt>
                <c:pt idx="3">
                  <c:v>-1193.64815819634</c:v>
                </c:pt>
                <c:pt idx="4">
                  <c:v>-1516.0872887451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288968"/>
        <c:axId val="-2122286024"/>
      </c:barChart>
      <c:catAx>
        <c:axId val="-212228896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2286024"/>
        <c:crosses val="autoZero"/>
        <c:auto val="1"/>
        <c:lblAlgn val="ctr"/>
        <c:lblOffset val="100"/>
        <c:noMultiLvlLbl val="0"/>
      </c:catAx>
      <c:valAx>
        <c:axId val="-2122286024"/>
        <c:scaling>
          <c:orientation val="minMax"/>
          <c:max val="0.0"/>
          <c:min val="-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HEATING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690825263581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288968"/>
        <c:crosses val="autoZero"/>
        <c:crossBetween val="between"/>
        <c:majorUnit val="500.0"/>
      </c:valAx>
      <c:spPr>
        <a:solidFill>
          <a:schemeClr val="accent6">
            <a:lumMod val="20000"/>
            <a:lumOff val="80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'GMT2'!$BW$10</c:f>
          <c:strCache>
            <c:ptCount val="1"/>
            <c:pt idx="0">
              <c:v>LETHBRIDGE CORN HEAT UNITS
projected change per degree of global mean temperature change relative to 1980-2009 = 2333 corn heat units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'GMT2'!$BV$3:$BV$7</c:f>
                <c:numCache>
                  <c:formatCode>General</c:formatCode>
                  <c:ptCount val="5"/>
                  <c:pt idx="0">
                    <c:v>122.614447951089</c:v>
                  </c:pt>
                  <c:pt idx="1">
                    <c:v>143.032123616653</c:v>
                  </c:pt>
                  <c:pt idx="2">
                    <c:v>168.922476991896</c:v>
                  </c:pt>
                  <c:pt idx="3">
                    <c:v>233.268369110467</c:v>
                  </c:pt>
                  <c:pt idx="4">
                    <c:v>176.7634600288502</c:v>
                  </c:pt>
                </c:numCache>
              </c:numRef>
            </c:plus>
            <c:minus>
              <c:numRef>
                <c:f>'GMT2'!$BX$3:$BX$7</c:f>
                <c:numCache>
                  <c:formatCode>General</c:formatCode>
                  <c:ptCount val="5"/>
                  <c:pt idx="0">
                    <c:v>122.614447951089</c:v>
                  </c:pt>
                  <c:pt idx="1">
                    <c:v>143.032123616654</c:v>
                  </c:pt>
                  <c:pt idx="2">
                    <c:v>168.922476991896</c:v>
                  </c:pt>
                  <c:pt idx="3">
                    <c:v>233.2683691104701</c:v>
                  </c:pt>
                  <c:pt idx="4">
                    <c:v>176.76346002886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'GMT2'!$BW$3:$BW$7</c:f>
              <c:numCache>
                <c:formatCode>0.00</c:formatCode>
                <c:ptCount val="5"/>
                <c:pt idx="0">
                  <c:v>315.082747221447</c:v>
                </c:pt>
                <c:pt idx="1">
                  <c:v>549.181710786365</c:v>
                </c:pt>
                <c:pt idx="2">
                  <c:v>807.696712065197</c:v>
                </c:pt>
                <c:pt idx="3">
                  <c:v>1231.21571665688</c:v>
                </c:pt>
                <c:pt idx="4">
                  <c:v>1679.50300377312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308936"/>
        <c:axId val="-2052463544"/>
      </c:barChart>
      <c:catAx>
        <c:axId val="-205230893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463544"/>
        <c:crosses val="autoZero"/>
        <c:auto val="1"/>
        <c:lblAlgn val="ctr"/>
        <c:lblOffset val="100"/>
        <c:noMultiLvlLbl val="0"/>
      </c:catAx>
      <c:valAx>
        <c:axId val="-2052463544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CORN HEAT UNITS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308936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'GMT2'!$BZ$10</c:f>
          <c:strCache>
            <c:ptCount val="1"/>
            <c:pt idx="0">
              <c:v>LETHBRIDGE WINTER (SEP-APR) PRECIPITATION
projected change per degree of global mean temperature change relative to 1980-2009 = 101 mm</c:v>
            </c:pt>
          </c:strCache>
        </c:strRef>
      </c:tx>
      <c:layout>
        <c:manualLayout>
          <c:xMode val="edge"/>
          <c:yMode val="edge"/>
          <c:x val="0.179199668680785"/>
          <c:y val="0.0239607639233539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'GMT2'!$BY$3:$BY$7</c:f>
                <c:numCache>
                  <c:formatCode>General</c:formatCode>
                  <c:ptCount val="5"/>
                  <c:pt idx="0">
                    <c:v>0.10004757470512</c:v>
                  </c:pt>
                  <c:pt idx="1">
                    <c:v>0.117984832753309</c:v>
                  </c:pt>
                  <c:pt idx="2">
                    <c:v>0.114267245522406</c:v>
                  </c:pt>
                  <c:pt idx="3">
                    <c:v>0.173993834518738</c:v>
                  </c:pt>
                  <c:pt idx="4">
                    <c:v>0.216338718928689</c:v>
                  </c:pt>
                </c:numCache>
              </c:numRef>
            </c:plus>
            <c:minus>
              <c:numRef>
                <c:f>'GMT2'!$CA$3:$CA$7</c:f>
                <c:numCache>
                  <c:formatCode>General</c:formatCode>
                  <c:ptCount val="5"/>
                  <c:pt idx="0">
                    <c:v>0.10004757470512</c:v>
                  </c:pt>
                  <c:pt idx="1">
                    <c:v>0.117984832753309</c:v>
                  </c:pt>
                  <c:pt idx="2">
                    <c:v>0.114267245522406</c:v>
                  </c:pt>
                  <c:pt idx="3">
                    <c:v>0.173993834518738</c:v>
                  </c:pt>
                  <c:pt idx="4">
                    <c:v>0.21633871892869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'GMT2'!$BZ$3:$BZ$7</c:f>
              <c:numCache>
                <c:formatCode>0%</c:formatCode>
                <c:ptCount val="5"/>
                <c:pt idx="0">
                  <c:v>0.120115521478799</c:v>
                </c:pt>
                <c:pt idx="1">
                  <c:v>0.178895981338082</c:v>
                </c:pt>
                <c:pt idx="2">
                  <c:v>0.219305008558621</c:v>
                </c:pt>
                <c:pt idx="3">
                  <c:v>0.344499565955289</c:v>
                </c:pt>
                <c:pt idx="4">
                  <c:v>0.454806533985566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677656"/>
        <c:axId val="-2052524856"/>
      </c:barChart>
      <c:catAx>
        <c:axId val="-205267765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524856"/>
        <c:crosses val="autoZero"/>
        <c:auto val="1"/>
        <c:lblAlgn val="ctr"/>
        <c:lblOffset val="100"/>
        <c:noMultiLvlLbl val="0"/>
      </c:catAx>
      <c:valAx>
        <c:axId val="-2052524856"/>
        <c:scaling>
          <c:orientation val="minMax"/>
          <c:max val="0.8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677656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'GMT2'!$CC$10</c:f>
          <c:strCache>
            <c:ptCount val="1"/>
            <c:pt idx="0">
              <c:v>LETHBRIDGE GROWING SEASON (APR-JUL) PRECIPITATION
projected change per degree of global mean temperature change relative to 1980-2009 = 161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'GMT2'!$CB$3:$CB$7</c:f>
                <c:numCache>
                  <c:formatCode>General</c:formatCode>
                  <c:ptCount val="5"/>
                  <c:pt idx="0">
                    <c:v>0.139243852088952</c:v>
                  </c:pt>
                  <c:pt idx="1">
                    <c:v>0.121093448382646</c:v>
                  </c:pt>
                  <c:pt idx="2">
                    <c:v>0.146595391186314</c:v>
                  </c:pt>
                  <c:pt idx="3">
                    <c:v>0.188512025320558</c:v>
                  </c:pt>
                  <c:pt idx="4">
                    <c:v>0.220706380680425</c:v>
                  </c:pt>
                </c:numCache>
              </c:numRef>
            </c:plus>
            <c:minus>
              <c:numRef>
                <c:f>'GMT2'!$CD$3:$CD$7</c:f>
                <c:numCache>
                  <c:formatCode>General</c:formatCode>
                  <c:ptCount val="5"/>
                  <c:pt idx="0">
                    <c:v>0.139243852088952</c:v>
                  </c:pt>
                  <c:pt idx="1">
                    <c:v>0.121093448382646</c:v>
                  </c:pt>
                  <c:pt idx="2">
                    <c:v>0.146595391186313</c:v>
                  </c:pt>
                  <c:pt idx="3">
                    <c:v>0.188512025320559</c:v>
                  </c:pt>
                  <c:pt idx="4">
                    <c:v>0.220706380680424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'GMT2'!$CC$3:$CC$7</c:f>
              <c:numCache>
                <c:formatCode>0%</c:formatCode>
                <c:ptCount val="5"/>
                <c:pt idx="0">
                  <c:v>0.0634351379629858</c:v>
                </c:pt>
                <c:pt idx="1">
                  <c:v>0.0974916970272651</c:v>
                </c:pt>
                <c:pt idx="2">
                  <c:v>0.124049829882798</c:v>
                </c:pt>
                <c:pt idx="3">
                  <c:v>0.167167556477045</c:v>
                </c:pt>
                <c:pt idx="4">
                  <c:v>0.162350038347976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126296"/>
        <c:axId val="-2052137496"/>
      </c:barChart>
      <c:catAx>
        <c:axId val="-205212629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137496"/>
        <c:crosses val="autoZero"/>
        <c:auto val="1"/>
        <c:lblAlgn val="ctr"/>
        <c:lblOffset val="100"/>
        <c:noMultiLvlLbl val="0"/>
      </c:catAx>
      <c:valAx>
        <c:axId val="-2052137496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126296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/>
              <a:t>ATHABASCA GROWING SEASON (MAY-AUG) PRECIPITATION
projected change per degree of global mean temperature change relative to 1980-2009 = 292 mm</a:t>
            </a:r>
          </a:p>
        </c:rich>
      </c:tx>
      <c:layout>
        <c:manualLayout>
          <c:xMode val="edge"/>
          <c:yMode val="edge"/>
          <c:x val="0.15846889853967"/>
          <c:y val="0.0196063809197108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'GMT2'!$CE$3:$CE$7</c:f>
                <c:numCache>
                  <c:formatCode>General</c:formatCode>
                  <c:ptCount val="5"/>
                  <c:pt idx="0">
                    <c:v>0.12743295948034</c:v>
                  </c:pt>
                  <c:pt idx="1">
                    <c:v>0.113732945658135</c:v>
                  </c:pt>
                  <c:pt idx="2">
                    <c:v>0.147938504802278</c:v>
                  </c:pt>
                  <c:pt idx="3">
                    <c:v>0.164937885870823</c:v>
                  </c:pt>
                  <c:pt idx="4">
                    <c:v>0.167193388578596</c:v>
                  </c:pt>
                </c:numCache>
              </c:numRef>
            </c:plus>
            <c:minus>
              <c:numRef>
                <c:f>'GMT2'!$CG$3:$CG$7</c:f>
                <c:numCache>
                  <c:formatCode>General</c:formatCode>
                  <c:ptCount val="5"/>
                  <c:pt idx="0">
                    <c:v>0.12743295948034</c:v>
                  </c:pt>
                  <c:pt idx="1">
                    <c:v>0.113732945658134</c:v>
                  </c:pt>
                  <c:pt idx="2">
                    <c:v>0.147938504802278</c:v>
                  </c:pt>
                  <c:pt idx="3">
                    <c:v>0.164937885870822</c:v>
                  </c:pt>
                  <c:pt idx="4">
                    <c:v>0.167193388578595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'GMT2'!$CF$3:$CF$7</c:f>
              <c:numCache>
                <c:formatCode>0%</c:formatCode>
                <c:ptCount val="5"/>
                <c:pt idx="0">
                  <c:v>0.042619760890494</c:v>
                </c:pt>
                <c:pt idx="1">
                  <c:v>0.0309255114590428</c:v>
                </c:pt>
                <c:pt idx="2">
                  <c:v>0.0506243299659305</c:v>
                </c:pt>
                <c:pt idx="3">
                  <c:v>0.0496024558370457</c:v>
                </c:pt>
                <c:pt idx="4">
                  <c:v>0.0305906581326508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372504"/>
        <c:axId val="-2052382920"/>
      </c:barChart>
      <c:catAx>
        <c:axId val="-205237250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382920"/>
        <c:crosses val="autoZero"/>
        <c:auto val="1"/>
        <c:lblAlgn val="ctr"/>
        <c:lblOffset val="100"/>
        <c:noMultiLvlLbl val="0"/>
      </c:catAx>
      <c:valAx>
        <c:axId val="-2052382920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372504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'GMT2'!$CI$10</c:f>
          <c:strCache>
            <c:ptCount val="1"/>
            <c:pt idx="0">
              <c:v>LETHBRIDGE PRECIPITATION ON WETTEST DAY OF THE YEAR
projected change per degree of global mean temperature change relative to 1980-2009 = 38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'GMT2'!$CH$3:$CH$7</c:f>
                <c:numCache>
                  <c:formatCode>General</c:formatCode>
                  <c:ptCount val="5"/>
                  <c:pt idx="0">
                    <c:v>5.94134543726766</c:v>
                  </c:pt>
                  <c:pt idx="1">
                    <c:v>7.61690599697497</c:v>
                  </c:pt>
                  <c:pt idx="2">
                    <c:v>6.24887948052897</c:v>
                  </c:pt>
                  <c:pt idx="3">
                    <c:v>7.190054159113544</c:v>
                  </c:pt>
                  <c:pt idx="4">
                    <c:v>7.204982887963981</c:v>
                  </c:pt>
                </c:numCache>
              </c:numRef>
            </c:plus>
            <c:minus>
              <c:numRef>
                <c:f>'GMT2'!$CJ$3:$CJ$7</c:f>
                <c:numCache>
                  <c:formatCode>General</c:formatCode>
                  <c:ptCount val="5"/>
                  <c:pt idx="0">
                    <c:v>5.9413454372676</c:v>
                  </c:pt>
                  <c:pt idx="1">
                    <c:v>7.616905996974951</c:v>
                  </c:pt>
                  <c:pt idx="2">
                    <c:v>6.24887948052894</c:v>
                  </c:pt>
                  <c:pt idx="3">
                    <c:v>7.19005415911358</c:v>
                  </c:pt>
                  <c:pt idx="4">
                    <c:v>7.20498288796402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'GMT2'!$CI$3:$CI$7</c:f>
              <c:numCache>
                <c:formatCode>0.00</c:formatCode>
                <c:ptCount val="5"/>
                <c:pt idx="0">
                  <c:v>4.1576142240706</c:v>
                </c:pt>
                <c:pt idx="1">
                  <c:v>4.90685239496685</c:v>
                </c:pt>
                <c:pt idx="2">
                  <c:v>4.58894762288956</c:v>
                </c:pt>
                <c:pt idx="3">
                  <c:v>7.43890292153472</c:v>
                </c:pt>
                <c:pt idx="4">
                  <c:v>7.96397234984928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574312"/>
        <c:axId val="-2052582664"/>
      </c:barChart>
      <c:catAx>
        <c:axId val="-20525743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582664"/>
        <c:crosses val="autoZero"/>
        <c:auto val="1"/>
        <c:lblAlgn val="ctr"/>
        <c:lblOffset val="100"/>
        <c:noMultiLvlLbl val="0"/>
      </c:catAx>
      <c:valAx>
        <c:axId val="-2052582664"/>
        <c:scaling>
          <c:orientation val="minMax"/>
          <c:max val="3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PRECIPITATION (MM)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57431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'GMT2'!$I$10</c:f>
          <c:strCache>
            <c:ptCount val="1"/>
            <c:pt idx="0">
              <c:v>LETHBRIDGE AVERAGE GROWING SEASON (MAY-AUG) TEMPERATURE
projected change per degree of global mean temperature change relative to 1980-2009 = 16.1oC</c:v>
            </c:pt>
          </c:strCache>
        </c:strRef>
      </c:tx>
      <c:layout>
        <c:manualLayout>
          <c:xMode val="edge"/>
          <c:yMode val="edge"/>
          <c:x val="0.142180436285937"/>
          <c:y val="0.028315146926997"/>
        </c:manualLayout>
      </c:layout>
      <c:overlay val="0"/>
      <c:txPr>
        <a:bodyPr/>
        <a:lstStyle/>
        <a:p>
          <a:pPr>
            <a:defRPr sz="17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'GMT2'!$H$3:$H$7</c:f>
                <c:numCache>
                  <c:formatCode>General</c:formatCode>
                  <c:ptCount val="5"/>
                  <c:pt idx="0">
                    <c:v>0.419738769583353</c:v>
                  </c:pt>
                  <c:pt idx="1">
                    <c:v>0.58120806341721</c:v>
                  </c:pt>
                  <c:pt idx="2">
                    <c:v>0.56656346805584</c:v>
                  </c:pt>
                  <c:pt idx="3">
                    <c:v>0.92494857078243</c:v>
                  </c:pt>
                  <c:pt idx="4">
                    <c:v>1.18698176665929</c:v>
                  </c:pt>
                </c:numCache>
              </c:numRef>
            </c:plus>
            <c:minus>
              <c:numRef>
                <c:f>'GMT2'!$J$3:$J$7</c:f>
                <c:numCache>
                  <c:formatCode>General</c:formatCode>
                  <c:ptCount val="5"/>
                  <c:pt idx="0">
                    <c:v>0.41973876958335</c:v>
                  </c:pt>
                  <c:pt idx="1">
                    <c:v>0.58120806341721</c:v>
                  </c:pt>
                  <c:pt idx="2">
                    <c:v>0.56656346805583</c:v>
                  </c:pt>
                  <c:pt idx="3">
                    <c:v>0.92494857078242</c:v>
                  </c:pt>
                  <c:pt idx="4">
                    <c:v>1.18698176665929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'GMT2'!$I$3:$I$7</c:f>
              <c:numCache>
                <c:formatCode>0.00</c:formatCode>
                <c:ptCount val="5"/>
                <c:pt idx="0">
                  <c:v>1.16543123267946</c:v>
                </c:pt>
                <c:pt idx="1">
                  <c:v>1.96524743239085</c:v>
                </c:pt>
                <c:pt idx="2">
                  <c:v>2.9197655189605</c:v>
                </c:pt>
                <c:pt idx="3">
                  <c:v>4.42285454036698</c:v>
                </c:pt>
                <c:pt idx="4">
                  <c:v>6.25333873823901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21596440"/>
        <c:axId val="-2021593464"/>
      </c:barChart>
      <c:catAx>
        <c:axId val="-2021596440"/>
        <c:scaling>
          <c:orientation val="minMax"/>
        </c:scaling>
        <c:delete val="0"/>
        <c:axPos val="b"/>
        <c:majorTickMark val="out"/>
        <c:minorTickMark val="none"/>
        <c:tickLblPos val="nextTo"/>
        <c:crossAx val="-2021593464"/>
        <c:crosses val="autoZero"/>
        <c:auto val="1"/>
        <c:lblAlgn val="ctr"/>
        <c:lblOffset val="100"/>
        <c:noMultiLvlLbl val="0"/>
      </c:catAx>
      <c:valAx>
        <c:axId val="-202159346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21596440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'GMT2'!$CL$10</c:f>
          <c:strCache>
            <c:ptCount val="1"/>
            <c:pt idx="0">
              <c:v>LETHBRIDGE WINTER (SEP-APR) DRY DAYS 
projected change per degree of global mean temperature change relative to 1980-2009 = 212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'GMT2'!$CK$3:$CK$7</c:f>
                <c:numCache>
                  <c:formatCode>General</c:formatCode>
                  <c:ptCount val="5"/>
                  <c:pt idx="0">
                    <c:v>3.52259203888206</c:v>
                  </c:pt>
                  <c:pt idx="1">
                    <c:v>3.93807110725909</c:v>
                  </c:pt>
                  <c:pt idx="2">
                    <c:v>3.7059835481228</c:v>
                  </c:pt>
                  <c:pt idx="3">
                    <c:v>5.107786564833701</c:v>
                  </c:pt>
                  <c:pt idx="4">
                    <c:v>5.65995848243209</c:v>
                  </c:pt>
                </c:numCache>
              </c:numRef>
            </c:plus>
            <c:minus>
              <c:numRef>
                <c:f>'GMT2'!$CM$3:$CM$7</c:f>
                <c:numCache>
                  <c:formatCode>General</c:formatCode>
                  <c:ptCount val="5"/>
                  <c:pt idx="0">
                    <c:v>3.52259203888206</c:v>
                  </c:pt>
                  <c:pt idx="1">
                    <c:v>3.938071107259096</c:v>
                  </c:pt>
                  <c:pt idx="2">
                    <c:v>3.70598354812281</c:v>
                  </c:pt>
                  <c:pt idx="3">
                    <c:v>5.10778656483369</c:v>
                  </c:pt>
                  <c:pt idx="4">
                    <c:v>5.65995848243209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'GMT2'!$CL$3:$CL$7</c:f>
              <c:numCache>
                <c:formatCode>0.00</c:formatCode>
                <c:ptCount val="5"/>
                <c:pt idx="0">
                  <c:v>-1.71785714285715</c:v>
                </c:pt>
                <c:pt idx="1">
                  <c:v>-3.14642857142858</c:v>
                </c:pt>
                <c:pt idx="2">
                  <c:v>-4.19880952380953</c:v>
                </c:pt>
                <c:pt idx="3">
                  <c:v>-6.4562003968254</c:v>
                </c:pt>
                <c:pt idx="4">
                  <c:v>-7.33868941516001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639000"/>
        <c:axId val="-2052645624"/>
      </c:barChart>
      <c:catAx>
        <c:axId val="-205263900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645624"/>
        <c:crosses val="autoZero"/>
        <c:auto val="1"/>
        <c:lblAlgn val="ctr"/>
        <c:lblOffset val="100"/>
        <c:noMultiLvlLbl val="0"/>
      </c:catAx>
      <c:valAx>
        <c:axId val="-2052645624"/>
        <c:scaling>
          <c:orientation val="minMax"/>
          <c:max val="10.0"/>
          <c:min val="-2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639000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'GMT2'!$CO$10</c:f>
          <c:strCache>
            <c:ptCount val="1"/>
            <c:pt idx="0">
              <c:v>LETHBRIDGE SUMMER (MAY-AUG) DRY DAYS 
projected change per degree of global mean temperature change relative to 1980-2009 = 91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'GMT2'!$CN$3:$CN$7</c:f>
                <c:numCache>
                  <c:formatCode>General</c:formatCode>
                  <c:ptCount val="5"/>
                  <c:pt idx="0">
                    <c:v>2.883550683152314</c:v>
                  </c:pt>
                  <c:pt idx="1">
                    <c:v>3.31854668769196</c:v>
                  </c:pt>
                  <c:pt idx="2">
                    <c:v>3.36251192625852</c:v>
                  </c:pt>
                  <c:pt idx="3">
                    <c:v>3.45669088156935</c:v>
                  </c:pt>
                  <c:pt idx="4">
                    <c:v>4.084761996493872</c:v>
                  </c:pt>
                </c:numCache>
              </c:numRef>
            </c:plus>
            <c:minus>
              <c:numRef>
                <c:f>'GMT2'!$CP$3:$CP$7</c:f>
                <c:numCache>
                  <c:formatCode>General</c:formatCode>
                  <c:ptCount val="5"/>
                  <c:pt idx="0">
                    <c:v>2.883550683152306</c:v>
                  </c:pt>
                  <c:pt idx="1">
                    <c:v>3.31854668769195</c:v>
                  </c:pt>
                  <c:pt idx="2">
                    <c:v>3.36251192625853</c:v>
                  </c:pt>
                  <c:pt idx="3">
                    <c:v>3.45669088156935</c:v>
                  </c:pt>
                  <c:pt idx="4">
                    <c:v>4.08476199649388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'GMT2'!$CO$3:$CO$7</c:f>
              <c:numCache>
                <c:formatCode>0.00</c:formatCode>
                <c:ptCount val="5"/>
                <c:pt idx="0">
                  <c:v>0.302380952380954</c:v>
                </c:pt>
                <c:pt idx="1">
                  <c:v>1.25476190476191</c:v>
                </c:pt>
                <c:pt idx="2">
                  <c:v>1.49285714285714</c:v>
                </c:pt>
                <c:pt idx="3">
                  <c:v>2.83670634920635</c:v>
                </c:pt>
                <c:pt idx="4">
                  <c:v>4.60905695611578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686632"/>
        <c:axId val="-2052683688"/>
      </c:barChart>
      <c:catAx>
        <c:axId val="-20526866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683688"/>
        <c:crosses val="autoZero"/>
        <c:auto val="1"/>
        <c:lblAlgn val="ctr"/>
        <c:lblOffset val="100"/>
        <c:noMultiLvlLbl val="0"/>
      </c:catAx>
      <c:valAx>
        <c:axId val="-2052683688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686632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'GMT2'!$CR$10</c:f>
          <c:strCache>
            <c:ptCount val="1"/>
            <c:pt idx="0">
              <c:v>LETHBRIDGE WET DAYS WITH PRECIPITATION ABOVE 0.2MM 
projected change per degree of global mean temperature change relative to 1980-2009 = 52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'GMT2'!$CQ$3:$CQ$7</c:f>
                <c:numCache>
                  <c:formatCode>General</c:formatCode>
                  <c:ptCount val="5"/>
                  <c:pt idx="0">
                    <c:v>5.23080536250609</c:v>
                  </c:pt>
                  <c:pt idx="1">
                    <c:v>6.03459355465248</c:v>
                  </c:pt>
                  <c:pt idx="2">
                    <c:v>6.01413718198053</c:v>
                  </c:pt>
                  <c:pt idx="3">
                    <c:v>5.57680935008103</c:v>
                  </c:pt>
                  <c:pt idx="4">
                    <c:v>7.91380710562726</c:v>
                  </c:pt>
                </c:numCache>
              </c:numRef>
            </c:plus>
            <c:minus>
              <c:numRef>
                <c:f>'GMT2'!$CS$3:$CS$7</c:f>
                <c:numCache>
                  <c:formatCode>General</c:formatCode>
                  <c:ptCount val="5"/>
                  <c:pt idx="0">
                    <c:v>5.23080536250609</c:v>
                  </c:pt>
                  <c:pt idx="1">
                    <c:v>6.034593554652471</c:v>
                  </c:pt>
                  <c:pt idx="2">
                    <c:v>6.014137181980519</c:v>
                  </c:pt>
                  <c:pt idx="3">
                    <c:v>5.57680935008104</c:v>
                  </c:pt>
                  <c:pt idx="4">
                    <c:v>7.91380710562722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'GMT2'!$CR$3:$CR$7</c:f>
              <c:numCache>
                <c:formatCode>0.00</c:formatCode>
                <c:ptCount val="5"/>
                <c:pt idx="0">
                  <c:v>1.37142857142857</c:v>
                </c:pt>
                <c:pt idx="1">
                  <c:v>1.90476190476191</c:v>
                </c:pt>
                <c:pt idx="2">
                  <c:v>2.81428571428572</c:v>
                </c:pt>
                <c:pt idx="3">
                  <c:v>3.74583333333333</c:v>
                </c:pt>
                <c:pt idx="4">
                  <c:v>2.67397504456328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859960"/>
        <c:axId val="-2052865416"/>
      </c:barChart>
      <c:catAx>
        <c:axId val="-20528599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865416"/>
        <c:crosses val="autoZero"/>
        <c:auto val="1"/>
        <c:lblAlgn val="ctr"/>
        <c:lblOffset val="100"/>
        <c:noMultiLvlLbl val="0"/>
      </c:catAx>
      <c:valAx>
        <c:axId val="-205286541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859960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'GMT2'!$CU$10</c:f>
          <c:strCache>
            <c:ptCount val="1"/>
            <c:pt idx="0">
              <c:v>LETHBRIDGE DAYS WITH PRECIPITATION ABOVE 25MM 
projected change per degree of global mean temperature change relative to 1980-2009 = 1.23 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'GMT2'!$CT$3:$CT$7</c:f>
                <c:numCache>
                  <c:formatCode>General</c:formatCode>
                  <c:ptCount val="5"/>
                  <c:pt idx="0">
                    <c:v>0.364247135408666</c:v>
                  </c:pt>
                  <c:pt idx="1">
                    <c:v>0.516459251761607</c:v>
                  </c:pt>
                  <c:pt idx="2">
                    <c:v>0.50437541357914</c:v>
                  </c:pt>
                  <c:pt idx="3">
                    <c:v>0.620112620522023</c:v>
                  </c:pt>
                  <c:pt idx="4">
                    <c:v>0.643552298506421</c:v>
                  </c:pt>
                </c:numCache>
              </c:numRef>
            </c:plus>
            <c:minus>
              <c:numRef>
                <c:f>'GMT2'!$CV$3:$CV$7</c:f>
                <c:numCache>
                  <c:formatCode>General</c:formatCode>
                  <c:ptCount val="5"/>
                  <c:pt idx="0">
                    <c:v>0.364247135408667</c:v>
                  </c:pt>
                  <c:pt idx="1">
                    <c:v>0.516459251761607</c:v>
                  </c:pt>
                  <c:pt idx="2">
                    <c:v>0.504375413579141</c:v>
                  </c:pt>
                  <c:pt idx="3">
                    <c:v>0.620112620522021</c:v>
                  </c:pt>
                  <c:pt idx="4">
                    <c:v>0.643552298506419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'GMT2'!$CU$3:$CU$7</c:f>
              <c:numCache>
                <c:formatCode>0.00</c:formatCode>
                <c:ptCount val="5"/>
                <c:pt idx="0">
                  <c:v>0.291428571428571</c:v>
                </c:pt>
                <c:pt idx="1">
                  <c:v>0.42</c:v>
                </c:pt>
                <c:pt idx="2">
                  <c:v>0.453333333333333</c:v>
                </c:pt>
                <c:pt idx="3">
                  <c:v>0.652490079365079</c:v>
                </c:pt>
                <c:pt idx="4">
                  <c:v>0.833324845089551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916760"/>
        <c:axId val="-2052919448"/>
      </c:barChart>
      <c:catAx>
        <c:axId val="-20529167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919448"/>
        <c:crosses val="autoZero"/>
        <c:auto val="1"/>
        <c:lblAlgn val="ctr"/>
        <c:lblOffset val="100"/>
        <c:noMultiLvlLbl val="0"/>
      </c:catAx>
      <c:valAx>
        <c:axId val="-2052919448"/>
        <c:scaling>
          <c:orientation val="minMax"/>
          <c:max val="2.0"/>
          <c:min val="-1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916760"/>
        <c:crosses val="autoZero"/>
        <c:crossBetween val="between"/>
        <c:majorUnit val="1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'GMT2'!$CX$10</c:f>
          <c:strCache>
            <c:ptCount val="1"/>
            <c:pt idx="0">
              <c:v>LETHBRIDGE PERCENTAGE OF WINTER PRECIPITATION AS SNOW
projected change per degree of global mean temperature change relative to 1980-2009 = 23%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'GMT2'!$CW$3:$CW$7</c:f>
                <c:numCache>
                  <c:formatCode>General</c:formatCode>
                  <c:ptCount val="5"/>
                  <c:pt idx="0">
                    <c:v>0.1473267441477</c:v>
                  </c:pt>
                  <c:pt idx="1">
                    <c:v>0.168235229562421</c:v>
                  </c:pt>
                  <c:pt idx="2">
                    <c:v>0.167824944775271</c:v>
                  </c:pt>
                  <c:pt idx="3">
                    <c:v>0.152268317327599</c:v>
                  </c:pt>
                  <c:pt idx="4">
                    <c:v>0.132404691328296</c:v>
                  </c:pt>
                </c:numCache>
              </c:numRef>
            </c:plus>
            <c:minus>
              <c:numRef>
                <c:f>'GMT2'!$CY$3:$CY$7</c:f>
                <c:numCache>
                  <c:formatCode>General</c:formatCode>
                  <c:ptCount val="5"/>
                  <c:pt idx="0">
                    <c:v>0.1473267441477</c:v>
                  </c:pt>
                  <c:pt idx="1">
                    <c:v>0.168235229562421</c:v>
                  </c:pt>
                  <c:pt idx="2">
                    <c:v>0.16782494477527</c:v>
                  </c:pt>
                  <c:pt idx="3">
                    <c:v>0.1522683173276</c:v>
                  </c:pt>
                  <c:pt idx="4">
                    <c:v>0.132404691328297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'GMT2'!$CX$3:$CX$7</c:f>
              <c:numCache>
                <c:formatCode>0.00</c:formatCode>
                <c:ptCount val="5"/>
                <c:pt idx="0">
                  <c:v>-0.132889253259275</c:v>
                </c:pt>
                <c:pt idx="1">
                  <c:v>-0.151808677428093</c:v>
                </c:pt>
                <c:pt idx="2">
                  <c:v>-0.201297483946596</c:v>
                </c:pt>
                <c:pt idx="3">
                  <c:v>-0.272422854999564</c:v>
                </c:pt>
                <c:pt idx="4">
                  <c:v>-0.357558086822583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034632"/>
        <c:axId val="-2053031688"/>
      </c:barChart>
      <c:catAx>
        <c:axId val="-20530346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031688"/>
        <c:crosses val="autoZero"/>
        <c:auto val="1"/>
        <c:lblAlgn val="ctr"/>
        <c:lblOffset val="100"/>
        <c:noMultiLvlLbl val="0"/>
      </c:catAx>
      <c:valAx>
        <c:axId val="-2053031688"/>
        <c:scaling>
          <c:orientation val="minMax"/>
          <c:max val="0.0"/>
          <c:min val="-0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WINTER PRECIPITATION AS SNOW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888613152286162"/>
              <c:y val="0.1841720577871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034632"/>
        <c:crosses val="autoZero"/>
        <c:crossBetween val="between"/>
        <c:majorUnit val="0.1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'GMT2'!$DA$10</c:f>
          <c:strCache>
            <c:ptCount val="1"/>
            <c:pt idx="0">
              <c:v>LETHBRIDGE ANNUAL HEAT MOISTURE INDEX
projected change per degree of global mean temperature change relative to 1980-2009 = 77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'GMT2'!$CZ$3:$CZ$7</c:f>
                <c:numCache>
                  <c:formatCode>General</c:formatCode>
                  <c:ptCount val="5"/>
                  <c:pt idx="0">
                    <c:v>3.139780026346999</c:v>
                  </c:pt>
                  <c:pt idx="1">
                    <c:v>3.92583705372387</c:v>
                  </c:pt>
                  <c:pt idx="2">
                    <c:v>4.95745424973283</c:v>
                  </c:pt>
                  <c:pt idx="3">
                    <c:v>5.75174513539714</c:v>
                  </c:pt>
                  <c:pt idx="4">
                    <c:v>7.369150147439056</c:v>
                  </c:pt>
                </c:numCache>
              </c:numRef>
            </c:plus>
            <c:minus>
              <c:numRef>
                <c:f>'GMT2'!$DB$3:$DB$7</c:f>
                <c:numCache>
                  <c:formatCode>General</c:formatCode>
                  <c:ptCount val="5"/>
                  <c:pt idx="0">
                    <c:v>3.139780026346991</c:v>
                  </c:pt>
                  <c:pt idx="1">
                    <c:v>3.92583705372387</c:v>
                  </c:pt>
                  <c:pt idx="2">
                    <c:v>4.957454249732841</c:v>
                  </c:pt>
                  <c:pt idx="3">
                    <c:v>5.75174513539713</c:v>
                  </c:pt>
                  <c:pt idx="4">
                    <c:v>7.36915014743908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'GMT2'!$DA$3:$DA$7</c:f>
              <c:numCache>
                <c:formatCode>0.00</c:formatCode>
                <c:ptCount val="5"/>
                <c:pt idx="0">
                  <c:v>-0.192511142549061</c:v>
                </c:pt>
                <c:pt idx="1">
                  <c:v>1.16214369637626</c:v>
                </c:pt>
                <c:pt idx="2">
                  <c:v>3.12967649913969</c:v>
                </c:pt>
                <c:pt idx="3">
                  <c:v>4.12654557822243</c:v>
                </c:pt>
                <c:pt idx="4">
                  <c:v>6.66885050723512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991544"/>
        <c:axId val="-2052988632"/>
      </c:barChart>
      <c:catAx>
        <c:axId val="-2052991544"/>
        <c:scaling>
          <c:orientation val="minMax"/>
        </c:scaling>
        <c:delete val="0"/>
        <c:axPos val="b"/>
        <c:majorTickMark val="out"/>
        <c:minorTickMark val="none"/>
        <c:tickLblPos val="low"/>
        <c:crossAx val="-2052988632"/>
        <c:crosses val="autoZero"/>
        <c:auto val="1"/>
        <c:lblAlgn val="ctr"/>
        <c:lblOffset val="100"/>
        <c:noMultiLvlLbl val="0"/>
      </c:catAx>
      <c:valAx>
        <c:axId val="-2052988632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991544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'GMT2'!$DD$10</c:f>
          <c:strCache>
            <c:ptCount val="1"/>
            <c:pt idx="0">
              <c:v>LETHBRIDGE SUMMER HEAT MOISTURE INDEX
projected change per degree of global mean temperature change relative to 1980-2009 = 165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'GMT2'!$DC$3:$DC$7</c:f>
                <c:numCache>
                  <c:formatCode>General</c:formatCode>
                  <c:ptCount val="5"/>
                  <c:pt idx="0">
                    <c:v>21.43235163049689</c:v>
                  </c:pt>
                  <c:pt idx="1">
                    <c:v>19.33656669700214</c:v>
                  </c:pt>
                  <c:pt idx="2">
                    <c:v>39.53363959521199</c:v>
                  </c:pt>
                  <c:pt idx="3">
                    <c:v>35.96334350663758</c:v>
                  </c:pt>
                  <c:pt idx="4">
                    <c:v>58.66942966354606</c:v>
                  </c:pt>
                </c:numCache>
              </c:numRef>
            </c:plus>
            <c:minus>
              <c:numRef>
                <c:f>'GMT2'!$DE$3:$DE$7</c:f>
                <c:numCache>
                  <c:formatCode>General</c:formatCode>
                  <c:ptCount val="5"/>
                  <c:pt idx="0">
                    <c:v>21.43235163049681</c:v>
                  </c:pt>
                  <c:pt idx="1">
                    <c:v>19.3365666970021</c:v>
                  </c:pt>
                  <c:pt idx="2">
                    <c:v>39.53363959521189</c:v>
                  </c:pt>
                  <c:pt idx="3">
                    <c:v>35.9633435066377</c:v>
                  </c:pt>
                  <c:pt idx="4">
                    <c:v>58.6694296635461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'GMT2'!$DD$3:$DD$7</c:f>
              <c:numCache>
                <c:formatCode>0.00</c:formatCode>
                <c:ptCount val="5"/>
                <c:pt idx="0">
                  <c:v>6.32740825108119</c:v>
                </c:pt>
                <c:pt idx="1">
                  <c:v>11.4343204507374</c:v>
                </c:pt>
                <c:pt idx="2">
                  <c:v>25.8165441068014</c:v>
                </c:pt>
                <c:pt idx="3">
                  <c:v>33.2316787085457</c:v>
                </c:pt>
                <c:pt idx="4">
                  <c:v>59.6278594349329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090408"/>
        <c:axId val="-2053087496"/>
      </c:barChart>
      <c:catAx>
        <c:axId val="-2053090408"/>
        <c:scaling>
          <c:orientation val="minMax"/>
        </c:scaling>
        <c:delete val="0"/>
        <c:axPos val="b"/>
        <c:majorTickMark val="out"/>
        <c:minorTickMark val="none"/>
        <c:tickLblPos val="low"/>
        <c:crossAx val="-2053087496"/>
        <c:crosses val="autoZero"/>
        <c:auto val="1"/>
        <c:lblAlgn val="ctr"/>
        <c:lblOffset val="100"/>
        <c:noMultiLvlLbl val="0"/>
      </c:catAx>
      <c:valAx>
        <c:axId val="-2053087496"/>
        <c:scaling>
          <c:orientation val="minMax"/>
          <c:max val="125.0"/>
          <c:min val="-2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SUMMER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090408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'GMT2'!$L$10</c:f>
          <c:strCache>
            <c:ptCount val="1"/>
            <c:pt idx="0">
              <c:v>LETHBRIDGE AVERAGE JANUARY TEMPERATURE
projected change per degree of global mean temperature change relative to 1980-2009 = -5.7oC</c:v>
            </c:pt>
          </c:strCache>
        </c:strRef>
      </c:tx>
      <c:layout>
        <c:manualLayout>
          <c:xMode val="edge"/>
          <c:yMode val="edge"/>
          <c:x val="0.164391975722846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'GMT2'!$K$3:$K$7</c:f>
                <c:numCache>
                  <c:formatCode>General</c:formatCode>
                  <c:ptCount val="5"/>
                  <c:pt idx="0">
                    <c:v>1.271720528314535</c:v>
                  </c:pt>
                  <c:pt idx="1">
                    <c:v>1.301538787852461</c:v>
                  </c:pt>
                  <c:pt idx="2">
                    <c:v>1.3591533730217</c:v>
                  </c:pt>
                  <c:pt idx="3">
                    <c:v>1.86100787483717</c:v>
                  </c:pt>
                  <c:pt idx="4">
                    <c:v>1.02397525335675</c:v>
                  </c:pt>
                </c:numCache>
              </c:numRef>
            </c:plus>
            <c:minus>
              <c:numRef>
                <c:f>'GMT2'!$M$3:$M$7</c:f>
                <c:numCache>
                  <c:formatCode>General</c:formatCode>
                  <c:ptCount val="5"/>
                  <c:pt idx="0">
                    <c:v>1.27172052831454</c:v>
                  </c:pt>
                  <c:pt idx="1">
                    <c:v>1.30153878785246</c:v>
                  </c:pt>
                  <c:pt idx="2">
                    <c:v>1.35915337302171</c:v>
                  </c:pt>
                  <c:pt idx="3">
                    <c:v>1.861007874837171</c:v>
                  </c:pt>
                  <c:pt idx="4">
                    <c:v>1.02397525335674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'GMT2'!$L$3:$L$7</c:f>
              <c:numCache>
                <c:formatCode>0.00</c:formatCode>
                <c:ptCount val="5"/>
                <c:pt idx="0">
                  <c:v>1.54868179132829</c:v>
                </c:pt>
                <c:pt idx="1">
                  <c:v>1.97354133439317</c:v>
                </c:pt>
                <c:pt idx="2">
                  <c:v>2.97890280272756</c:v>
                </c:pt>
                <c:pt idx="3">
                  <c:v>4.66006317663119</c:v>
                </c:pt>
                <c:pt idx="4">
                  <c:v>5.38213988617127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45551560"/>
        <c:axId val="-2045548584"/>
      </c:barChart>
      <c:catAx>
        <c:axId val="-2045551560"/>
        <c:scaling>
          <c:orientation val="minMax"/>
        </c:scaling>
        <c:delete val="0"/>
        <c:axPos val="b"/>
        <c:majorTickMark val="out"/>
        <c:minorTickMark val="none"/>
        <c:tickLblPos val="nextTo"/>
        <c:crossAx val="-2045548584"/>
        <c:crosses val="autoZero"/>
        <c:auto val="1"/>
        <c:lblAlgn val="ctr"/>
        <c:lblOffset val="100"/>
        <c:noMultiLvlLbl val="0"/>
      </c:catAx>
      <c:valAx>
        <c:axId val="-204554858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45551560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'GMT2'!$O$10</c:f>
          <c:strCache>
            <c:ptCount val="1"/>
            <c:pt idx="0">
              <c:v>LETHBRIDGE AVERAGE JULY TEMPERATURE
projected change per degree of global mean temperature change relative to 1980-2009 = 18.9oC</c:v>
            </c:pt>
          </c:strCache>
        </c:strRef>
      </c:tx>
      <c:layout>
        <c:manualLayout>
          <c:xMode val="edge"/>
          <c:yMode val="edge"/>
          <c:x val="0.174757360793403"/>
          <c:y val="0.0326695299306402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'GMT2'!$N$3:$N$7</c:f>
                <c:numCache>
                  <c:formatCode>General</c:formatCode>
                  <c:ptCount val="5"/>
                  <c:pt idx="0">
                    <c:v>0.583411052294237</c:v>
                  </c:pt>
                  <c:pt idx="1">
                    <c:v>0.82829033169002</c:v>
                  </c:pt>
                  <c:pt idx="2">
                    <c:v>0.74309668676585</c:v>
                  </c:pt>
                  <c:pt idx="3">
                    <c:v>1.157613916683601</c:v>
                  </c:pt>
                  <c:pt idx="4">
                    <c:v>1.48407431161645</c:v>
                  </c:pt>
                </c:numCache>
              </c:numRef>
            </c:plus>
            <c:minus>
              <c:numRef>
                <c:f>'GMT2'!$P$3:$P$7</c:f>
                <c:numCache>
                  <c:formatCode>General</c:formatCode>
                  <c:ptCount val="5"/>
                  <c:pt idx="0">
                    <c:v>0.58341105229425</c:v>
                  </c:pt>
                  <c:pt idx="1">
                    <c:v>0.82829033169002</c:v>
                  </c:pt>
                  <c:pt idx="2">
                    <c:v>0.74309668676586</c:v>
                  </c:pt>
                  <c:pt idx="3">
                    <c:v>1.1576139166836</c:v>
                  </c:pt>
                  <c:pt idx="4">
                    <c:v>1.484074311616459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'GMT2'!$O$3:$O$7</c:f>
              <c:numCache>
                <c:formatCode>0.00</c:formatCode>
                <c:ptCount val="5"/>
                <c:pt idx="0">
                  <c:v>1.22701836585998</c:v>
                </c:pt>
                <c:pt idx="1">
                  <c:v>2.09094954717727</c:v>
                </c:pt>
                <c:pt idx="2">
                  <c:v>3.24891955330258</c:v>
                </c:pt>
                <c:pt idx="3">
                  <c:v>5.04306941494109</c:v>
                </c:pt>
                <c:pt idx="4">
                  <c:v>7.28782811004979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32834776"/>
        <c:axId val="-2054549704"/>
      </c:barChart>
      <c:catAx>
        <c:axId val="-2032834776"/>
        <c:scaling>
          <c:orientation val="minMax"/>
        </c:scaling>
        <c:delete val="0"/>
        <c:axPos val="b"/>
        <c:majorTickMark val="out"/>
        <c:minorTickMark val="none"/>
        <c:tickLblPos val="nextTo"/>
        <c:crossAx val="-2054549704"/>
        <c:crosses val="autoZero"/>
        <c:auto val="1"/>
        <c:lblAlgn val="ctr"/>
        <c:lblOffset val="100"/>
        <c:noMultiLvlLbl val="0"/>
      </c:catAx>
      <c:valAx>
        <c:axId val="-205454970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32834776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'GMT2'!$R$10</c:f>
          <c:strCache>
            <c:ptCount val="1"/>
            <c:pt idx="0">
              <c:v>LETHBRIDGE TEMPERATURE ON THE COLDEST DAY OF THE YEAR
projected change per degree of global mean temperature change relative to 1980-2009 = -33oC</c:v>
            </c:pt>
          </c:strCache>
        </c:strRef>
      </c:tx>
      <c:layout>
        <c:manualLayout>
          <c:xMode val="edge"/>
          <c:yMode val="edge"/>
          <c:x val="0.159949667835464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'GMT2'!$Q$3:$Q$7</c:f>
                <c:numCache>
                  <c:formatCode>General</c:formatCode>
                  <c:ptCount val="5"/>
                  <c:pt idx="0">
                    <c:v>2.169630883727256</c:v>
                  </c:pt>
                  <c:pt idx="1">
                    <c:v>2.72915645517377</c:v>
                  </c:pt>
                  <c:pt idx="2">
                    <c:v>2.63306490167805</c:v>
                  </c:pt>
                  <c:pt idx="3">
                    <c:v>3.44179627139285</c:v>
                  </c:pt>
                  <c:pt idx="4">
                    <c:v>3.38778873193083</c:v>
                  </c:pt>
                </c:numCache>
              </c:numRef>
            </c:plus>
            <c:minus>
              <c:numRef>
                <c:f>'GMT2'!$S$3:$S$7</c:f>
                <c:numCache>
                  <c:formatCode>General</c:formatCode>
                  <c:ptCount val="5"/>
                  <c:pt idx="0">
                    <c:v>2.16963088372725</c:v>
                  </c:pt>
                  <c:pt idx="1">
                    <c:v>2.72915645517377</c:v>
                  </c:pt>
                  <c:pt idx="2">
                    <c:v>2.63306490167804</c:v>
                  </c:pt>
                  <c:pt idx="3">
                    <c:v>3.44179627139283</c:v>
                  </c:pt>
                  <c:pt idx="4">
                    <c:v>3.3877887319308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'GMT2'!$R$3:$R$7</c:f>
              <c:numCache>
                <c:formatCode>0.00</c:formatCode>
                <c:ptCount val="5"/>
                <c:pt idx="0">
                  <c:v>2.7084287189302</c:v>
                </c:pt>
                <c:pt idx="1">
                  <c:v>3.9172447340829</c:v>
                </c:pt>
                <c:pt idx="2">
                  <c:v>5.79966978345599</c:v>
                </c:pt>
                <c:pt idx="3">
                  <c:v>9.237314635136769</c:v>
                </c:pt>
                <c:pt idx="4">
                  <c:v>11.1816668006441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4554488"/>
        <c:axId val="-2032828600"/>
      </c:barChart>
      <c:catAx>
        <c:axId val="-2054554488"/>
        <c:scaling>
          <c:orientation val="minMax"/>
        </c:scaling>
        <c:delete val="0"/>
        <c:axPos val="b"/>
        <c:majorTickMark val="out"/>
        <c:minorTickMark val="none"/>
        <c:tickLblPos val="nextTo"/>
        <c:crossAx val="-2032828600"/>
        <c:crosses val="autoZero"/>
        <c:auto val="1"/>
        <c:lblAlgn val="ctr"/>
        <c:lblOffset val="100"/>
        <c:noMultiLvlLbl val="0"/>
      </c:catAx>
      <c:valAx>
        <c:axId val="-2032828600"/>
        <c:scaling>
          <c:orientation val="minMax"/>
          <c:max val="15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4554488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'GMT2'!$U$10</c:f>
          <c:strCache>
            <c:ptCount val="1"/>
            <c:pt idx="0">
              <c:v>LETHBRIDGE TEMPERATURE ON THE WARMEST DAY OF THE YEAR
projected change per degree of global mean temperature change relative to 1980-2009 = 25oC</c:v>
            </c:pt>
          </c:strCache>
        </c:strRef>
      </c:tx>
      <c:layout>
        <c:manualLayout>
          <c:xMode val="edge"/>
          <c:yMode val="edge"/>
          <c:x val="0.155507359948082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'GMT2'!$T$3:$T$7</c:f>
                <c:numCache>
                  <c:formatCode>General</c:formatCode>
                  <c:ptCount val="5"/>
                  <c:pt idx="0">
                    <c:v>0.711517311874929</c:v>
                  </c:pt>
                  <c:pt idx="1">
                    <c:v>1.11361834902696</c:v>
                  </c:pt>
                  <c:pt idx="2">
                    <c:v>1.03698962879336</c:v>
                  </c:pt>
                  <c:pt idx="3">
                    <c:v>1.257766037013689</c:v>
                  </c:pt>
                  <c:pt idx="4">
                    <c:v>1.51141531129553</c:v>
                  </c:pt>
                </c:numCache>
              </c:numRef>
            </c:plus>
            <c:minus>
              <c:numRef>
                <c:f>'GMT2'!$V$3:$V$7</c:f>
                <c:numCache>
                  <c:formatCode>General</c:formatCode>
                  <c:ptCount val="5"/>
                  <c:pt idx="0">
                    <c:v>0.71151731187493</c:v>
                  </c:pt>
                  <c:pt idx="1">
                    <c:v>1.11361834902696</c:v>
                  </c:pt>
                  <c:pt idx="2">
                    <c:v>1.03698962879337</c:v>
                  </c:pt>
                  <c:pt idx="3">
                    <c:v>1.25776603701368</c:v>
                  </c:pt>
                  <c:pt idx="4">
                    <c:v>1.511415311295529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'GMT2'!$U$3:$U$7</c:f>
              <c:numCache>
                <c:formatCode>0.00</c:formatCode>
                <c:ptCount val="5"/>
                <c:pt idx="0">
                  <c:v>1.34932352883475</c:v>
                </c:pt>
                <c:pt idx="1">
                  <c:v>2.45638347534906</c:v>
                </c:pt>
                <c:pt idx="2">
                  <c:v>3.551932463873</c:v>
                </c:pt>
                <c:pt idx="3">
                  <c:v>5.51504526073971</c:v>
                </c:pt>
                <c:pt idx="4">
                  <c:v>7.6116696616201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32713976"/>
        <c:axId val="-2055008616"/>
      </c:barChart>
      <c:catAx>
        <c:axId val="-2032713976"/>
        <c:scaling>
          <c:orientation val="minMax"/>
        </c:scaling>
        <c:delete val="0"/>
        <c:axPos val="b"/>
        <c:majorTickMark val="out"/>
        <c:minorTickMark val="none"/>
        <c:tickLblPos val="nextTo"/>
        <c:crossAx val="-2055008616"/>
        <c:crosses val="autoZero"/>
        <c:auto val="1"/>
        <c:lblAlgn val="ctr"/>
        <c:lblOffset val="100"/>
        <c:noMultiLvlLbl val="0"/>
      </c:catAx>
      <c:valAx>
        <c:axId val="-2055008616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32713976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'GMT2'!$X$10</c:f>
          <c:strCache>
            <c:ptCount val="1"/>
            <c:pt idx="0">
              <c:v>LETHBRIDGE DAYS ABOVE 25C
projected change per degree of global mean temperature change relative to 1980-2009 = 49 days</c:v>
            </c:pt>
          </c:strCache>
        </c:strRef>
      </c:tx>
      <c:layout>
        <c:manualLayout>
          <c:xMode val="edge"/>
          <c:yMode val="edge"/>
          <c:x val="0.167353514314434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'GMT2'!$W$3:$W$7</c:f>
                <c:numCache>
                  <c:formatCode>General</c:formatCode>
                  <c:ptCount val="5"/>
                  <c:pt idx="0">
                    <c:v>5.22223643961063</c:v>
                  </c:pt>
                  <c:pt idx="1">
                    <c:v>7.253810123516601</c:v>
                  </c:pt>
                  <c:pt idx="2">
                    <c:v>7.409375880387298</c:v>
                  </c:pt>
                  <c:pt idx="3">
                    <c:v>9.437637531846604</c:v>
                  </c:pt>
                  <c:pt idx="4">
                    <c:v>10.9883742659578</c:v>
                  </c:pt>
                </c:numCache>
              </c:numRef>
            </c:plus>
            <c:minus>
              <c:numRef>
                <c:f>'GMT2'!$Y$3:$Y$7</c:f>
                <c:numCache>
                  <c:formatCode>General</c:formatCode>
                  <c:ptCount val="5"/>
                  <c:pt idx="0">
                    <c:v>5.222236439610601</c:v>
                  </c:pt>
                  <c:pt idx="1">
                    <c:v>7.253810123516597</c:v>
                  </c:pt>
                  <c:pt idx="2">
                    <c:v>7.409375880387401</c:v>
                  </c:pt>
                  <c:pt idx="3">
                    <c:v>9.437637531846597</c:v>
                  </c:pt>
                  <c:pt idx="4">
                    <c:v>10.9883742659578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'GMT2'!$X$3:$X$7</c:f>
              <c:numCache>
                <c:formatCode>0.00</c:formatCode>
                <c:ptCount val="5"/>
                <c:pt idx="0">
                  <c:v>11.9252380952381</c:v>
                </c:pt>
                <c:pt idx="1">
                  <c:v>21.4728571428571</c:v>
                </c:pt>
                <c:pt idx="2">
                  <c:v>31.127619047619</c:v>
                </c:pt>
                <c:pt idx="3">
                  <c:v>47.0534623015873</c:v>
                </c:pt>
                <c:pt idx="4">
                  <c:v>63.3648247177659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36758504"/>
        <c:axId val="-2036770312"/>
      </c:barChart>
      <c:catAx>
        <c:axId val="-2036758504"/>
        <c:scaling>
          <c:orientation val="minMax"/>
        </c:scaling>
        <c:delete val="0"/>
        <c:axPos val="b"/>
        <c:majorTickMark val="out"/>
        <c:minorTickMark val="none"/>
        <c:tickLblPos val="nextTo"/>
        <c:crossAx val="-2036770312"/>
        <c:crosses val="autoZero"/>
        <c:auto val="1"/>
        <c:lblAlgn val="ctr"/>
        <c:lblOffset val="100"/>
        <c:noMultiLvlLbl val="0"/>
      </c:catAx>
      <c:valAx>
        <c:axId val="-2036770312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1827454616906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36758504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'GMT2'!$AA$10</c:f>
          <c:strCache>
            <c:ptCount val="1"/>
            <c:pt idx="0">
              <c:v>LETHBRIDGE DAYS ABOVE 30C
projected change per degree of global mean temperature change relative to 1980-2009 = 15.3 days</c:v>
            </c:pt>
          </c:strCache>
        </c:strRef>
      </c:tx>
      <c:layout>
        <c:manualLayout>
          <c:xMode val="edge"/>
          <c:yMode val="edge"/>
          <c:x val="0.180680437976579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'GMT2'!$Z$3:$Z$7</c:f>
                <c:numCache>
                  <c:formatCode>General</c:formatCode>
                  <c:ptCount val="5"/>
                  <c:pt idx="0">
                    <c:v>3.83795294424563</c:v>
                  </c:pt>
                  <c:pt idx="1">
                    <c:v>6.91188810380825</c:v>
                  </c:pt>
                  <c:pt idx="2">
                    <c:v>7.187643369679098</c:v>
                  </c:pt>
                  <c:pt idx="3">
                    <c:v>10.1850768099472</c:v>
                  </c:pt>
                  <c:pt idx="4">
                    <c:v>12.1728200727762</c:v>
                  </c:pt>
                </c:numCache>
              </c:numRef>
            </c:plus>
            <c:minus>
              <c:numRef>
                <c:f>'GMT2'!$AB$3:$AB$7</c:f>
                <c:numCache>
                  <c:formatCode>General</c:formatCode>
                  <c:ptCount val="5"/>
                  <c:pt idx="0">
                    <c:v>3.83795294424567</c:v>
                  </c:pt>
                  <c:pt idx="1">
                    <c:v>6.9118881038082</c:v>
                  </c:pt>
                  <c:pt idx="2">
                    <c:v>7.187643369679002</c:v>
                  </c:pt>
                  <c:pt idx="3">
                    <c:v>10.1850768099472</c:v>
                  </c:pt>
                  <c:pt idx="4">
                    <c:v>12.1728200727762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'GMT2'!$AA$3:$AA$7</c:f>
              <c:numCache>
                <c:formatCode>0.00</c:formatCode>
                <c:ptCount val="5"/>
                <c:pt idx="0">
                  <c:v>7.77333333333333</c:v>
                </c:pt>
                <c:pt idx="1">
                  <c:v>15.1614285714286</c:v>
                </c:pt>
                <c:pt idx="2">
                  <c:v>24.342380952381</c:v>
                </c:pt>
                <c:pt idx="3">
                  <c:v>39.4413888888889</c:v>
                </c:pt>
                <c:pt idx="4">
                  <c:v>57.326092861387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111418136"/>
        <c:axId val="-2036657448"/>
      </c:barChart>
      <c:catAx>
        <c:axId val="2111418136"/>
        <c:scaling>
          <c:orientation val="minMax"/>
        </c:scaling>
        <c:delete val="0"/>
        <c:axPos val="b"/>
        <c:majorTickMark val="out"/>
        <c:minorTickMark val="none"/>
        <c:tickLblPos val="nextTo"/>
        <c:crossAx val="-2036657448"/>
        <c:crosses val="autoZero"/>
        <c:auto val="1"/>
        <c:lblAlgn val="ctr"/>
        <c:lblOffset val="100"/>
        <c:noMultiLvlLbl val="0"/>
      </c:catAx>
      <c:valAx>
        <c:axId val="-2036657448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2480997928044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2111418136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231" workbookViewId="0" zoomToFit="1"/>
  </sheetViews>
  <pageMargins left="0.75" right="0.75" top="1" bottom="1" header="0.5" footer="0.5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"/>
  <sheetViews>
    <sheetView workbookViewId="0">
      <selection activeCell="A2" sqref="A2"/>
    </sheetView>
  </sheetViews>
  <sheetFormatPr baseColWidth="10" defaultRowHeight="15" x14ac:dyDescent="0"/>
  <cols>
    <col min="8" max="8" width="17.5" customWidth="1"/>
    <col min="23" max="23" width="16.83203125" customWidth="1"/>
    <col min="26" max="26" width="16" customWidth="1"/>
    <col min="29" max="29" width="13" customWidth="1"/>
    <col min="32" max="32" width="19" customWidth="1"/>
  </cols>
  <sheetData>
    <row r="1" spans="1:109" s="2" customFormat="1" ht="105">
      <c r="A1" s="2" t="s">
        <v>126</v>
      </c>
      <c r="B1" s="2" t="str">
        <f>'GMT DATA'!B1</f>
        <v>avg.winter.djf.temp.minus1SD</v>
      </c>
      <c r="C1" s="2" t="str">
        <f>CONCATENATE($A$1," Average Winter (Dec-Feb) Temperature ")</f>
        <v xml:space="preserve">Lethbridge Average Winter (Dec-Feb) Temperature </v>
      </c>
      <c r="D1" s="2" t="str">
        <f>'GMT DATA'!D1</f>
        <v>avg.winter.djf.temp.plus1SD</v>
      </c>
      <c r="E1" s="2" t="str">
        <f>'GMT DATA'!E1</f>
        <v>avg.summer.jja.temp.minus1SD</v>
      </c>
      <c r="F1" s="2" t="str">
        <f>CONCATENATE($A$1," Average Summer (Jun-Aug) Temperature ")</f>
        <v xml:space="preserve">Lethbridge Average Summer (Jun-Aug) Temperature </v>
      </c>
      <c r="G1" s="2" t="str">
        <f>'GMT DATA'!G1</f>
        <v>avg.summer.jja.temp.plus1SD</v>
      </c>
      <c r="H1" s="2" t="str">
        <f>'GMT DATA'!H1</f>
        <v>avg.growing.mjja.temp.minus1SD</v>
      </c>
      <c r="I1" s="2" t="str">
        <f>CONCATENATE($A$1," Average Growing Season (May-Aug) Temperature")</f>
        <v>Lethbridge Average Growing Season (May-Aug) Temperature</v>
      </c>
      <c r="J1" s="2" t="str">
        <f>'GMT DATA'!J1</f>
        <v>avg.growing.mjja.temp.plus1SD</v>
      </c>
      <c r="K1" s="2" t="str">
        <f>'GMT DATA'!K1</f>
        <v>avg.jan.temp.minus1SD</v>
      </c>
      <c r="L1" s="2" t="str">
        <f>CONCATENATE($A$1," Average January Temperature")</f>
        <v>Lethbridge Average January Temperature</v>
      </c>
      <c r="M1" s="2" t="str">
        <f>'GMT DATA'!M1</f>
        <v>avg.jan.temp.plus1SD</v>
      </c>
      <c r="N1" s="2" t="str">
        <f>'GMT DATA'!N1</f>
        <v>avg.jul.temp.minus1SD</v>
      </c>
      <c r="O1" s="2" t="str">
        <f>CONCATENATE($A$1," Average July Temperature")</f>
        <v>Lethbridge Average July Temperature</v>
      </c>
      <c r="P1" s="2" t="str">
        <f>'GMT DATA'!P1</f>
        <v>avg.jul.temp.plus1SD</v>
      </c>
      <c r="Q1" s="2" t="str">
        <f>'GMT DATA'!Q1</f>
        <v>coldest.day.minus1SD</v>
      </c>
      <c r="R1" s="2" t="str">
        <f>CONCATENATE($A$1," Temperature on the Coldest Day of the Year")</f>
        <v>Lethbridge Temperature on the Coldest Day of the Year</v>
      </c>
      <c r="S1" s="2" t="str">
        <f>'GMT DATA'!S1</f>
        <v>coldest.day.plus1SD</v>
      </c>
      <c r="T1" s="2" t="str">
        <f>'GMT DATA'!T1</f>
        <v>warmest.day.minus1SD</v>
      </c>
      <c r="U1" s="2" t="str">
        <f>CONCATENATE($A$1," Temperature on the Warmest Day of the Year")</f>
        <v>Lethbridge Temperature on the Warmest Day of the Year</v>
      </c>
      <c r="V1" s="2" t="str">
        <f>'GMT DATA'!V1</f>
        <v>warmest.day.plus1SD</v>
      </c>
      <c r="W1" s="2" t="str">
        <f>'GMT DATA'!W1</f>
        <v>tmax.above.25.minus1SD</v>
      </c>
      <c r="X1" s="2" t="str">
        <f>CONCATENATE($A$1," Days above 25C")</f>
        <v>Lethbridge Days above 25C</v>
      </c>
      <c r="Y1" s="2" t="str">
        <f>'GMT DATA'!Y1</f>
        <v>tmax.above.25.plus1SD</v>
      </c>
      <c r="Z1" s="2" t="str">
        <f>'GMT DATA'!Z1</f>
        <v>tmax.above.30.minus1SD</v>
      </c>
      <c r="AA1" s="2" t="str">
        <f>CONCATENATE($A$1," Days Above 30C")</f>
        <v>Lethbridge Days Above 30C</v>
      </c>
      <c r="AB1" s="2" t="str">
        <f>'GMT DATA'!AB1</f>
        <v>tmax.above.30.plus1SD</v>
      </c>
      <c r="AC1" s="2" t="str">
        <f>'GMT DATA'!AC1</f>
        <v>tmin.below.5.minus1SD</v>
      </c>
      <c r="AD1" s="2" t="str">
        <f>CONCATENATE($A$1," Days Below 5C")</f>
        <v>Lethbridge Days Below 5C</v>
      </c>
      <c r="AE1" s="2" t="str">
        <f>'GMT DATA'!AE1</f>
        <v>tmin.below.5.plus1SD</v>
      </c>
      <c r="AF1" s="2" t="str">
        <f>'GMT DATA'!AF1</f>
        <v>tmin.below.minus.30.minus1SD</v>
      </c>
      <c r="AG1" s="2" t="str">
        <f>CONCATENATE($A$1," Days Below -30C")</f>
        <v>Lethbridge Days Below -30C</v>
      </c>
      <c r="AH1" s="2" t="str">
        <f>'GMT DATA'!AH1</f>
        <v>tmin.below.minus.30.plus1SD</v>
      </c>
      <c r="AI1" s="2" t="str">
        <f>'GMT DATA'!AI1</f>
        <v>fall.first.freeze.minus1SD</v>
      </c>
      <c r="AJ1" s="2" t="str">
        <f>CONCATENATE($A$1," Date of First Freeze in Fall")</f>
        <v>Lethbridge Date of First Freeze in Fall</v>
      </c>
      <c r="AK1" s="2" t="str">
        <f>'GMT DATA'!AK1</f>
        <v>fall.first.freeze.plus1SD</v>
      </c>
      <c r="AL1" s="2" t="str">
        <f>'GMT DATA'!AL1</f>
        <v>spring.last.freeze.minus1SD</v>
      </c>
      <c r="AM1" s="2" t="str">
        <f>CONCATENATE($A$1," Date of Last Freeze in Spring")</f>
        <v>Lethbridge Date of Last Freeze in Spring</v>
      </c>
      <c r="AN1" s="2" t="str">
        <f>'GMT DATA'!AN1</f>
        <v>spring.last.freeze.plus1SD</v>
      </c>
      <c r="AO1" s="2" t="str">
        <f>'GMT DATA'!AO1</f>
        <v>frost.free.season.length.minus1SD</v>
      </c>
      <c r="AP1" s="2" t="str">
        <f>CONCATENATE($A$1," Length of Frost-Free Season")</f>
        <v>Lethbridge Length of Frost-Free Season</v>
      </c>
      <c r="AQ1" s="2" t="str">
        <f>'GMT DATA'!AQ1</f>
        <v>frost.free.season.length.plus1SD</v>
      </c>
      <c r="AR1" s="2" t="str">
        <f>'GMT DATA'!AR1</f>
        <v>growing.season.start.minus1SD</v>
      </c>
      <c r="AS1" s="2" t="str">
        <f>CONCATENATE($A$1," Start of Growing Season")</f>
        <v>Lethbridge Start of Growing Season</v>
      </c>
      <c r="AT1" s="2" t="str">
        <f>'GMT DATA'!AT1</f>
        <v>growing.season.start.plus1SD</v>
      </c>
      <c r="AU1" s="2" t="str">
        <f>'GMT DATA'!AU1</f>
        <v>growing.season.end.minus1SD</v>
      </c>
      <c r="AV1" s="2" t="str">
        <f>CONCATENATE($A$1," End of Growing Season ")</f>
        <v xml:space="preserve">Lethbridge End of Growing Season </v>
      </c>
      <c r="AW1" s="2" t="str">
        <f>'GMT DATA'!AW1</f>
        <v>growing.season.end.plus1SD</v>
      </c>
      <c r="AX1" s="2" t="str">
        <f>'GMT DATA'!AX1</f>
        <v>growing.season.length.minus1SD</v>
      </c>
      <c r="AY1" s="2" t="str">
        <f>CONCATENATE($A$1," Length of Growing Season ")</f>
        <v xml:space="preserve">Lethbridge Length of Growing Season </v>
      </c>
      <c r="AZ1" s="2" t="str">
        <f>'GMT DATA'!AZ1</f>
        <v>growing.season.length.plus1SD</v>
      </c>
      <c r="BA1" s="2" t="str">
        <f>'GMT DATA'!BA1</f>
        <v>degree.days.0C.minus1SD</v>
      </c>
      <c r="BB1" s="2" t="str">
        <f>CONCATENATE($A$1," Degree-Days Above 0C")</f>
        <v>Lethbridge Degree-Days Above 0C</v>
      </c>
      <c r="BC1" s="2" t="str">
        <f>'GMT DATA'!BC1</f>
        <v>degree.days.0C.plus1SD</v>
      </c>
      <c r="BD1" s="2" t="str">
        <f>'GMT DATA'!BD1</f>
        <v>degree.days.5C.minus1SD</v>
      </c>
      <c r="BE1" s="2" t="str">
        <f>CONCATENATE($A$1," Degree-Days Above 5C")</f>
        <v>Lethbridge Degree-Days Above 5C</v>
      </c>
      <c r="BF1" s="2" t="str">
        <f>'GMT DATA'!BF1</f>
        <v>degree.days.5C.plus1SD</v>
      </c>
      <c r="BG1" s="2" t="str">
        <f>'GMT DATA'!BG1</f>
        <v>degree.days.6C.minus1SD</v>
      </c>
      <c r="BH1" s="2" t="str">
        <f>CONCATENATE($A$1," Degree-Days Above 6C")</f>
        <v>Lethbridge Degree-Days Above 6C</v>
      </c>
      <c r="BI1" s="2" t="str">
        <f>'GMT DATA'!BI1</f>
        <v>degree.days.6C.plus1SD</v>
      </c>
      <c r="BJ1" s="2" t="str">
        <f>'GMT DATA'!BJ1</f>
        <v>degree.days.7C.minus1SD</v>
      </c>
      <c r="BK1" s="2" t="str">
        <f>CONCATENATE($A$1," Degree-Days Above 7C")</f>
        <v>Lethbridge Degree-Days Above 7C</v>
      </c>
      <c r="BL1" s="2" t="str">
        <f>'GMT DATA'!BL1</f>
        <v>degree.days.7C.plus1SD</v>
      </c>
      <c r="BM1" s="2" t="str">
        <f>'GMT DATA'!BM1</f>
        <v>degree.days.10C.minus1SD</v>
      </c>
      <c r="BN1" s="2" t="str">
        <f>CONCATENATE($A$1," Degree-Days Above 10C")</f>
        <v>Lethbridge Degree-Days Above 10C</v>
      </c>
      <c r="BO1" s="2" t="str">
        <f>'GMT DATA'!BO1</f>
        <v>degree.days.10C.plus1SD</v>
      </c>
      <c r="BP1" s="2" t="str">
        <f>'GMT DATA'!BP1</f>
        <v>degree.days.15C.minus1SD</v>
      </c>
      <c r="BQ1" s="2" t="str">
        <f>CONCATENATE($A$1," Degree-Days Above 15C")</f>
        <v>Lethbridge Degree-Days Above 15C</v>
      </c>
      <c r="BR1" s="2" t="str">
        <f>'GMT DATA'!BR1</f>
        <v>degree.days.15C.plus1SD</v>
      </c>
      <c r="BS1" s="2" t="str">
        <f>'GMT DATA'!BS1</f>
        <v>heating.degree.days.18C.minus1SD</v>
      </c>
      <c r="BT1" s="2" t="str">
        <f>CONCATENATE($A$1," Heating Degree-Days Below 18C")</f>
        <v>Lethbridge Heating Degree-Days Below 18C</v>
      </c>
      <c r="BU1" s="2" t="str">
        <f>'GMT DATA'!BU1</f>
        <v>heating.degree.days.18C.plus1SD</v>
      </c>
      <c r="BV1" s="2" t="str">
        <f>'GMT DATA'!BV1</f>
        <v>corn.heat.units.minus1SD</v>
      </c>
      <c r="BW1" s="2" t="str">
        <f>CONCATENATE($A$1," Corn Heat Units")</f>
        <v>Lethbridge Corn Heat Units</v>
      </c>
      <c r="BX1" s="2" t="str">
        <f>'GMT DATA'!BX1</f>
        <v>corn.heat.units.plus1SD</v>
      </c>
      <c r="BY1" s="2" t="str">
        <f>'GMT DATA'!BY1</f>
        <v>winter.sondjfma.pr.minus1SD</v>
      </c>
      <c r="BZ1" s="2" t="str">
        <f>CONCATENATE($A$1," Winter (Sep-Apr) Precipitation")</f>
        <v>Lethbridge Winter (Sep-Apr) Precipitation</v>
      </c>
      <c r="CA1" s="2" t="str">
        <f>'GMT DATA'!CA1</f>
        <v>winter.sondjfma.pr.plus1SD</v>
      </c>
      <c r="CB1" s="2" t="str">
        <f>'GMT DATA'!CB1</f>
        <v>growing.season.amjj.pr.minus1SD</v>
      </c>
      <c r="CC1" s="2" t="str">
        <f>CONCATENATE($A$1," Growing Season (Apr-Jul) Precipitation")</f>
        <v>Lethbridge Growing Season (Apr-Jul) Precipitation</v>
      </c>
      <c r="CD1" s="2" t="str">
        <f>'GMT DATA'!CD1</f>
        <v>growing.season.amjj.pr.plus1SD</v>
      </c>
      <c r="CE1" s="2" t="str">
        <f>'GMT DATA'!CE1</f>
        <v>growing.season.mjja.pr.minus1SD</v>
      </c>
      <c r="CF1" s="2" t="str">
        <f>CONCATENATE($A$1," Growing Season (May-Aug) Precipitation")</f>
        <v>Lethbridge Growing Season (May-Aug) Precipitation</v>
      </c>
      <c r="CG1" s="2" t="str">
        <f>'GMT DATA'!CG1</f>
        <v>growing.season.mjja.pr.plus1SD</v>
      </c>
      <c r="CH1" s="2" t="str">
        <f>'GMT DATA'!CH1</f>
        <v>wettest.day.minus1SD</v>
      </c>
      <c r="CI1" s="2" t="str">
        <f>CONCATENATE($A$1," Precipitation on Wettest Day of the Year")</f>
        <v>Lethbridge Precipitation on Wettest Day of the Year</v>
      </c>
      <c r="CJ1" s="2" t="str">
        <f>'GMT DATA'!CJ1</f>
        <v>wettest.day.plus1SD</v>
      </c>
      <c r="CK1" s="2" t="str">
        <f>'GMT DATA'!CK1</f>
        <v>winter.sondjfma.dry.days.minus1SD</v>
      </c>
      <c r="CL1" s="2" t="str">
        <f>CONCATENATE($A$1," Winter (Sep-Apr) Dry Days ")</f>
        <v xml:space="preserve">Lethbridge Winter (Sep-Apr) Dry Days </v>
      </c>
      <c r="CM1" s="2" t="str">
        <f>'GMT DATA'!CM1</f>
        <v>winter.sondjfma.dry.days.plus1SD</v>
      </c>
      <c r="CN1" s="2" t="str">
        <f>'GMT DATA'!CN1</f>
        <v>summer.mjja.dry.days.minus1SD</v>
      </c>
      <c r="CO1" s="2" t="str">
        <f>CONCATENATE($A$1," Summer (May-Aug) Dry Days ")</f>
        <v xml:space="preserve">Lethbridge Summer (May-Aug) Dry Days </v>
      </c>
      <c r="CP1" s="2" t="str">
        <f>'GMT DATA'!CP1</f>
        <v>summer.mjja.dry.days.plus1SD</v>
      </c>
      <c r="CQ1" s="2" t="str">
        <f>'GMT DATA'!CQ1</f>
        <v>pr.above.0.2mm.minus1SD</v>
      </c>
      <c r="CR1" s="2" t="str">
        <f>CONCATENATE($A$1," Wet Days with Precipitation Above 0.2mm ")</f>
        <v xml:space="preserve">Lethbridge Wet Days with Precipitation Above 0.2mm </v>
      </c>
      <c r="CS1" s="2" t="str">
        <f>'GMT DATA'!CS1</f>
        <v>pr.above.0.2mm.plus1SD</v>
      </c>
      <c r="CT1" s="2" t="str">
        <f>'GMT DATA'!CT1</f>
        <v>pr.above.25mm.minus1SD</v>
      </c>
      <c r="CU1" s="2" t="str">
        <f>CONCATENATE($A$1," Days with Precipitation Above 25mm ")</f>
        <v xml:space="preserve">Lethbridge Days with Precipitation Above 25mm </v>
      </c>
      <c r="CV1" s="2" t="str">
        <f>'GMT DATA'!CV1</f>
        <v>pr.above.25mm.plus1SD</v>
      </c>
      <c r="CW1" s="2" t="str">
        <f>'GMT DATA'!CW1</f>
        <v>winter.sondjfma.pr.as.snow.minus1SD</v>
      </c>
      <c r="CX1" s="2" t="str">
        <f>CONCATENATE($A$1," Percentage of Winter Precipitation as Snow")</f>
        <v>Lethbridge Percentage of Winter Precipitation as Snow</v>
      </c>
      <c r="CY1" s="2" t="str">
        <f>'GMT DATA'!CY1</f>
        <v>winter.sondjfma.pr.as.snow.plus1SD</v>
      </c>
      <c r="CZ1" s="2" t="str">
        <f>'GMT DATA'!CZ1</f>
        <v>annual.heat.moisture.index.minus1SD</v>
      </c>
      <c r="DA1" s="2" t="str">
        <f>CONCATENATE($A$1," Annual Heat Moisture Index")</f>
        <v>Lethbridge Annual Heat Moisture Index</v>
      </c>
      <c r="DB1" s="2" t="str">
        <f>'GMT DATA'!DB1</f>
        <v>annual.heat.moisture.index.plus1SD</v>
      </c>
      <c r="DC1" s="2" t="str">
        <f>'GMT DATA'!DC1</f>
        <v>summer.heat.moisture.index.minus1SD</v>
      </c>
      <c r="DD1" s="2" t="str">
        <f>CONCATENATE($A$1," Summer Heat Moisture Index")</f>
        <v>Lethbridge Summer Heat Moisture Index</v>
      </c>
      <c r="DE1" s="2" t="str">
        <f>'GMT DATA'!DE1</f>
        <v>summer.heat.moisture.index.plus1SD</v>
      </c>
    </row>
    <row r="2" spans="1:109">
      <c r="A2" t="str">
        <f>IF(AND('GMT DATA'!A2&lt;&gt;"NA",'GMT DATA'!A2&lt;&gt;"Inf"),'GMT DATA'!A2,"")</f>
        <v>1980-2009</v>
      </c>
      <c r="B2" s="1" t="str">
        <f>IF(AND('GMT DATA'!B2&lt;&gt;"NA",'GMT DATA'!B2&lt;&gt;"Inf"),'GMT DATA'!B2,"")</f>
        <v/>
      </c>
      <c r="C2" s="1">
        <f>IF(AND('GMT DATA'!C2&lt;&gt;"NA",'GMT DATA'!C2&lt;&gt;"Inf"),'GMT DATA'!C2,"")</f>
        <v>-4.6311826413640604</v>
      </c>
      <c r="D2" s="1" t="str">
        <f>IF(AND('GMT DATA'!D2&lt;&gt;"NA",'GMT DATA'!D2&lt;&gt;"Inf"),'GMT DATA'!D2,"")</f>
        <v/>
      </c>
      <c r="E2" s="1" t="str">
        <f>IF(AND('GMT DATA'!E2&lt;&gt;"NA",'GMT DATA'!E2&lt;&gt;"Inf"),'GMT DATA'!E2,"")</f>
        <v/>
      </c>
      <c r="F2" s="1">
        <f>IF(AND('GMT DATA'!F2&lt;&gt;"NA",'GMT DATA'!F2&lt;&gt;"Inf"),'GMT DATA'!F2,"")</f>
        <v>17.424825925093401</v>
      </c>
      <c r="G2" s="1" t="str">
        <f>IF(AND('GMT DATA'!G2&lt;&gt;"NA",'GMT DATA'!G2&lt;&gt;"Inf"),'GMT DATA'!G2,"")</f>
        <v/>
      </c>
      <c r="H2" s="1" t="str">
        <f>IF(AND('GMT DATA'!H2&lt;&gt;"NA",'GMT DATA'!H2&lt;&gt;"Inf"),'GMT DATA'!H2,"")</f>
        <v/>
      </c>
      <c r="I2" s="1">
        <f>IF(AND('GMT DATA'!I2&lt;&gt;"NA",'GMT DATA'!I2&lt;&gt;"Inf"),'GMT DATA'!I2,"")</f>
        <v>16.089467268723698</v>
      </c>
      <c r="J2" s="1" t="str">
        <f>IF(AND('GMT DATA'!J2&lt;&gt;"NA",'GMT DATA'!J2&lt;&gt;"Inf"),'GMT DATA'!J2,"")</f>
        <v/>
      </c>
      <c r="K2" s="1" t="str">
        <f>IF(AND('GMT DATA'!K2&lt;&gt;"NA",'GMT DATA'!K2&lt;&gt;"Inf"),'GMT DATA'!K2,"")</f>
        <v/>
      </c>
      <c r="L2" s="1">
        <f>IF(AND('GMT DATA'!L2&lt;&gt;"NA",'GMT DATA'!L2&lt;&gt;"Inf"),'GMT DATA'!L2,"")</f>
        <v>-5.7212957918643896</v>
      </c>
      <c r="M2" s="1" t="str">
        <f>IF(AND('GMT DATA'!M2&lt;&gt;"NA",'GMT DATA'!M2&lt;&gt;"Inf"),'GMT DATA'!M2,"")</f>
        <v/>
      </c>
      <c r="N2" s="1" t="str">
        <f>IF(AND('GMT DATA'!N2&lt;&gt;"NA",'GMT DATA'!N2&lt;&gt;"Inf"),'GMT DATA'!N2,"")</f>
        <v/>
      </c>
      <c r="O2" s="1">
        <f>IF(AND('GMT DATA'!O2&lt;&gt;"NA",'GMT DATA'!O2&lt;&gt;"Inf"),'GMT DATA'!O2,"")</f>
        <v>18.874220187847399</v>
      </c>
      <c r="P2" s="1" t="str">
        <f>IF(AND('GMT DATA'!P2&lt;&gt;"NA",'GMT DATA'!P2&lt;&gt;"Inf"),'GMT DATA'!P2,"")</f>
        <v/>
      </c>
      <c r="Q2" s="1" t="str">
        <f>IF(AND('GMT DATA'!Q2&lt;&gt;"NA",'GMT DATA'!Q2&lt;&gt;"Inf"),'GMT DATA'!Q2,"")</f>
        <v/>
      </c>
      <c r="R2" s="1">
        <f>IF(AND('GMT DATA'!R2&lt;&gt;"NA",'GMT DATA'!R2&lt;&gt;"Inf"),'GMT DATA'!R2,"")</f>
        <v>-32.950000176063</v>
      </c>
      <c r="S2" s="1" t="str">
        <f>IF(AND('GMT DATA'!S2&lt;&gt;"NA",'GMT DATA'!S2&lt;&gt;"Inf"),'GMT DATA'!S2,"")</f>
        <v/>
      </c>
      <c r="T2" s="1" t="str">
        <f>IF(AND('GMT DATA'!T2&lt;&gt;"NA",'GMT DATA'!T2&lt;&gt;"Inf"),'GMT DATA'!T2,"")</f>
        <v/>
      </c>
      <c r="U2" s="1">
        <f>IF(AND('GMT DATA'!U2&lt;&gt;"NA",'GMT DATA'!U2&lt;&gt;"Inf"),'GMT DATA'!U2,"")</f>
        <v>25.176923018235399</v>
      </c>
      <c r="V2" s="1" t="str">
        <f>IF(AND('GMT DATA'!V2&lt;&gt;"NA",'GMT DATA'!V2&lt;&gt;"Inf"),'GMT DATA'!V2,"")</f>
        <v/>
      </c>
      <c r="W2" s="1" t="str">
        <f>IF(AND('GMT DATA'!W2&lt;&gt;"NA",'GMT DATA'!W2&lt;&gt;"Inf"),'GMT DATA'!W2,"")</f>
        <v/>
      </c>
      <c r="X2" s="1">
        <f>IF(AND('GMT DATA'!X2&lt;&gt;"NA",'GMT DATA'!X2&lt;&gt;"Inf"),'GMT DATA'!X2,"")</f>
        <v>49.1</v>
      </c>
      <c r="Y2" s="1" t="str">
        <f>IF(AND('GMT DATA'!Y2&lt;&gt;"NA",'GMT DATA'!Y2&lt;&gt;"Inf"),'GMT DATA'!Y2,"")</f>
        <v/>
      </c>
      <c r="Z2" s="1" t="str">
        <f>IF(AND('GMT DATA'!Z2&lt;&gt;"NA",'GMT DATA'!Z2&lt;&gt;"Inf"),'GMT DATA'!Z2,"")</f>
        <v/>
      </c>
      <c r="AA2" s="1">
        <f>IF(AND('GMT DATA'!AA2&lt;&gt;"NA",'GMT DATA'!AA2&lt;&gt;"Inf"),'GMT DATA'!AA2,"")</f>
        <v>15.266666666666699</v>
      </c>
      <c r="AB2" s="1" t="str">
        <f>IF(AND('GMT DATA'!AB2&lt;&gt;"NA",'GMT DATA'!AB2&lt;&gt;"Inf"),'GMT DATA'!AB2,"")</f>
        <v/>
      </c>
      <c r="AC2" s="1" t="str">
        <f>IF(AND('GMT DATA'!AC2&lt;&gt;"NA",'GMT DATA'!AC2&lt;&gt;"Inf"),'GMT DATA'!AC2,"")</f>
        <v/>
      </c>
      <c r="AD2" s="1">
        <f>IF(AND('GMT DATA'!AD2&lt;&gt;"NA",'GMT DATA'!AD2&lt;&gt;"Inf"),'GMT DATA'!AD2,"")</f>
        <v>186.2</v>
      </c>
      <c r="AE2" s="1" t="str">
        <f>IF(AND('GMT DATA'!AE2&lt;&gt;"NA",'GMT DATA'!AE2&lt;&gt;"Inf"),'GMT DATA'!AE2,"")</f>
        <v/>
      </c>
      <c r="AF2" s="1" t="str">
        <f>IF(AND('GMT DATA'!AF2&lt;&gt;"NA",'GMT DATA'!AF2&lt;&gt;"Inf"),'GMT DATA'!AF2,"")</f>
        <v/>
      </c>
      <c r="AG2" s="1">
        <f>IF(AND('GMT DATA'!AG2&lt;&gt;"NA",'GMT DATA'!AG2&lt;&gt;"Inf"),'GMT DATA'!AG2,"")</f>
        <v>3.3666666666666698</v>
      </c>
      <c r="AH2" s="1" t="str">
        <f>IF(AND('GMT DATA'!AH2&lt;&gt;"NA",'GMT DATA'!AH2&lt;&gt;"Inf"),'GMT DATA'!AH2,"")</f>
        <v/>
      </c>
      <c r="AI2" s="1" t="str">
        <f>IF(AND('GMT DATA'!AI2&lt;&gt;"NA",'GMT DATA'!AI2&lt;&gt;"Inf"),'GMT DATA'!AI2,"")</f>
        <v/>
      </c>
      <c r="AJ2" s="1">
        <f>IF(AND('GMT DATA'!AJ2&lt;&gt;"NA",'GMT DATA'!AJ2&lt;&gt;"Inf"),'GMT DATA'!AJ2,"")</f>
        <v>265</v>
      </c>
      <c r="AK2" s="1" t="str">
        <f>IF(AND('GMT DATA'!AK2&lt;&gt;"NA",'GMT DATA'!AK2&lt;&gt;"Inf"),'GMT DATA'!AK2,"")</f>
        <v/>
      </c>
      <c r="AL2" s="1" t="str">
        <f>IF(AND('GMT DATA'!AL2&lt;&gt;"NA",'GMT DATA'!AL2&lt;&gt;"Inf"),'GMT DATA'!AL2,"")</f>
        <v/>
      </c>
      <c r="AM2" s="1">
        <f>IF(AND('GMT DATA'!AM2&lt;&gt;"NA",'GMT DATA'!AM2&lt;&gt;"Inf"),'GMT DATA'!AM2,"")</f>
        <v>133.44</v>
      </c>
      <c r="AN2" s="1" t="str">
        <f>IF(AND('GMT DATA'!AN2&lt;&gt;"NA",'GMT DATA'!AN2&lt;&gt;"Inf"),'GMT DATA'!AN2,"")</f>
        <v/>
      </c>
      <c r="AO2" s="1" t="str">
        <f>IF(AND('GMT DATA'!AO2&lt;&gt;"NA",'GMT DATA'!AO2&lt;&gt;"Inf"),'GMT DATA'!AO2,"")</f>
        <v/>
      </c>
      <c r="AP2" s="1">
        <f>IF(AND('GMT DATA'!AP2&lt;&gt;"NA",'GMT DATA'!AP2&lt;&gt;"Inf"),'GMT DATA'!AP2,"")</f>
        <v>136.65384615384599</v>
      </c>
      <c r="AQ2" s="1" t="str">
        <f>IF(AND('GMT DATA'!AQ2&lt;&gt;"NA",'GMT DATA'!AQ2&lt;&gt;"Inf"),'GMT DATA'!AQ2,"")</f>
        <v/>
      </c>
      <c r="AR2" s="1" t="str">
        <f>IF(AND('GMT DATA'!AR2&lt;&gt;"NA",'GMT DATA'!AR2&lt;&gt;"Inf"),'GMT DATA'!AR2,"")</f>
        <v/>
      </c>
      <c r="AS2" s="1">
        <f>IF(AND('GMT DATA'!AS2&lt;&gt;"NA",'GMT DATA'!AS2&lt;&gt;"Inf"),'GMT DATA'!AS2,"")</f>
        <v>93.913043478260903</v>
      </c>
      <c r="AT2" s="1" t="str">
        <f>IF(AND('GMT DATA'!AT2&lt;&gt;"NA",'GMT DATA'!AT2&lt;&gt;"Inf"),'GMT DATA'!AT2,"")</f>
        <v/>
      </c>
      <c r="AU2" s="1" t="str">
        <f>IF(AND('GMT DATA'!AU2&lt;&gt;"NA",'GMT DATA'!AU2&lt;&gt;"Inf"),'GMT DATA'!AU2,"")</f>
        <v/>
      </c>
      <c r="AV2" s="1">
        <f>IF(AND('GMT DATA'!AV2&lt;&gt;"NA",'GMT DATA'!AV2&lt;&gt;"Inf"),'GMT DATA'!AV2,"")</f>
        <v>270.13043478260897</v>
      </c>
      <c r="AW2" s="1" t="str">
        <f>IF(AND('GMT DATA'!AW2&lt;&gt;"NA",'GMT DATA'!AW2&lt;&gt;"Inf"),'GMT DATA'!AW2,"")</f>
        <v/>
      </c>
      <c r="AX2" s="1" t="str">
        <f>IF(AND('GMT DATA'!AX2&lt;&gt;"NA",'GMT DATA'!AX2&lt;&gt;"Inf"),'GMT DATA'!AX2,"")</f>
        <v/>
      </c>
      <c r="AY2" s="1">
        <f>IF(AND('GMT DATA'!AY2&lt;&gt;"NA",'GMT DATA'!AY2&lt;&gt;"Inf"),'GMT DATA'!AY2,"")</f>
        <v>177.21739130434801</v>
      </c>
      <c r="AZ2" s="1" t="str">
        <f>IF(AND('GMT DATA'!AZ2&lt;&gt;"NA",'GMT DATA'!AZ2&lt;&gt;"Inf"),'GMT DATA'!AZ2,"")</f>
        <v/>
      </c>
      <c r="BA2" s="1" t="str">
        <f>IF(AND('GMT DATA'!BA2&lt;&gt;"NA",'GMT DATA'!BA2&lt;&gt;"Inf"),'GMT DATA'!BA2,"")</f>
        <v/>
      </c>
      <c r="BB2" s="1">
        <f>IF(AND('GMT DATA'!BB2&lt;&gt;"NA",'GMT DATA'!BB2&lt;&gt;"Inf"),'GMT DATA'!BB2,"")</f>
        <v>2512.61666666667</v>
      </c>
      <c r="BC2" s="1" t="str">
        <f>IF(AND('GMT DATA'!BC2&lt;&gt;"NA",'GMT DATA'!BC2&lt;&gt;"Inf"),'GMT DATA'!BC2,"")</f>
        <v/>
      </c>
      <c r="BD2" s="1" t="str">
        <f>IF(AND('GMT DATA'!BD2&lt;&gt;"NA",'GMT DATA'!BD2&lt;&gt;"Inf"),'GMT DATA'!BD2,"")</f>
        <v/>
      </c>
      <c r="BE2" s="1">
        <f>IF(AND('GMT DATA'!BE2&lt;&gt;"NA",'GMT DATA'!BE2&lt;&gt;"Inf"),'GMT DATA'!BE2,"")</f>
        <v>1513.33666381836</v>
      </c>
      <c r="BF2" s="1" t="str">
        <f>IF(AND('GMT DATA'!BF2&lt;&gt;"NA",'GMT DATA'!BF2&lt;&gt;"Inf"),'GMT DATA'!BF2,"")</f>
        <v/>
      </c>
      <c r="BG2" s="1" t="str">
        <f>IF(AND('GMT DATA'!BG2&lt;&gt;"NA",'GMT DATA'!BG2&lt;&gt;"Inf"),'GMT DATA'!BG2,"")</f>
        <v/>
      </c>
      <c r="BH2" s="1">
        <f>IF(AND('GMT DATA'!BH2&lt;&gt;"NA",'GMT DATA'!BH2&lt;&gt;"Inf"),'GMT DATA'!BH2,"")</f>
        <v>1344.3150024414099</v>
      </c>
      <c r="BI2" s="1" t="str">
        <f>IF(AND('GMT DATA'!BI2&lt;&gt;"NA",'GMT DATA'!BI2&lt;&gt;"Inf"),'GMT DATA'!BI2,"")</f>
        <v/>
      </c>
      <c r="BJ2" s="1" t="str">
        <f>IF(AND('GMT DATA'!BJ2&lt;&gt;"NA",'GMT DATA'!BJ2&lt;&gt;"Inf"),'GMT DATA'!BJ2,"")</f>
        <v/>
      </c>
      <c r="BK2" s="1">
        <f>IF(AND('GMT DATA'!BK2&lt;&gt;"NA",'GMT DATA'!BK2&lt;&gt;"Inf"),'GMT DATA'!BK2,"")</f>
        <v>1186.2649983724</v>
      </c>
      <c r="BL2" s="1" t="str">
        <f>IF(AND('GMT DATA'!BL2&lt;&gt;"NA",'GMT DATA'!BL2&lt;&gt;"Inf"),'GMT DATA'!BL2,"")</f>
        <v/>
      </c>
      <c r="BM2" s="1" t="str">
        <f>IF(AND('GMT DATA'!BM2&lt;&gt;"NA",'GMT DATA'!BM2&lt;&gt;"Inf"),'GMT DATA'!BM2,"")</f>
        <v/>
      </c>
      <c r="BN2" s="1">
        <f>IF(AND('GMT DATA'!BN2&lt;&gt;"NA",'GMT DATA'!BN2&lt;&gt;"Inf"),'GMT DATA'!BN2,"")</f>
        <v>770.75833129882801</v>
      </c>
      <c r="BO2" s="1" t="str">
        <f>IF(AND('GMT DATA'!BO2&lt;&gt;"NA",'GMT DATA'!BO2&lt;&gt;"Inf"),'GMT DATA'!BO2,"")</f>
        <v/>
      </c>
      <c r="BP2" s="1" t="str">
        <f>IF(AND('GMT DATA'!BP2&lt;&gt;"NA",'GMT DATA'!BP2&lt;&gt;"Inf"),'GMT DATA'!BP2,"")</f>
        <v/>
      </c>
      <c r="BQ2" s="1">
        <f>IF(AND('GMT DATA'!BQ2&lt;&gt;"NA",'GMT DATA'!BQ2&lt;&gt;"Inf"),'GMT DATA'!BQ2,"")</f>
        <v>273.694999186198</v>
      </c>
      <c r="BR2" s="1" t="str">
        <f>IF(AND('GMT DATA'!BR2&lt;&gt;"NA",'GMT DATA'!BR2&lt;&gt;"Inf"),'GMT DATA'!BR2,"")</f>
        <v/>
      </c>
      <c r="BS2" s="1" t="str">
        <f>IF(AND('GMT DATA'!BS2&lt;&gt;"NA",'GMT DATA'!BS2&lt;&gt;"Inf"),'GMT DATA'!BS2,"")</f>
        <v/>
      </c>
      <c r="BT2" s="1">
        <f>IF(AND('GMT DATA'!BT2&lt;&gt;"NA",'GMT DATA'!BT2&lt;&gt;"Inf"),'GMT DATA'!BT2,"")</f>
        <v>3456.0966796875</v>
      </c>
      <c r="BU2" s="1" t="str">
        <f>IF(AND('GMT DATA'!BU2&lt;&gt;"NA",'GMT DATA'!BU2&lt;&gt;"Inf"),'GMT DATA'!BU2,"")</f>
        <v/>
      </c>
      <c r="BV2" s="1" t="str">
        <f>IF(AND('GMT DATA'!BV2&lt;&gt;"NA",'GMT DATA'!BV2&lt;&gt;"Inf"),'GMT DATA'!BV2,"")</f>
        <v/>
      </c>
      <c r="BW2" s="1">
        <f>IF(AND('GMT DATA'!BW2&lt;&gt;"NA",'GMT DATA'!BW2&lt;&gt;"Inf"),'GMT DATA'!BW2,"")</f>
        <v>2332.7099609375</v>
      </c>
      <c r="BX2" s="1" t="str">
        <f>IF(AND('GMT DATA'!BX2&lt;&gt;"NA",'GMT DATA'!BX2&lt;&gt;"Inf"),'GMT DATA'!BX2,"")</f>
        <v/>
      </c>
      <c r="BY2" s="1" t="str">
        <f>IF(AND('GMT DATA'!BY2&lt;&gt;"NA",'GMT DATA'!BY2&lt;&gt;"Inf"),'GMT DATA'!BY2,"")</f>
        <v/>
      </c>
      <c r="BZ2" s="1">
        <f>IF(AND('GMT DATA'!BZ2&lt;&gt;"NA",'GMT DATA'!BZ2&lt;&gt;"Inf"),'GMT DATA'!BZ2,"")</f>
        <v>101.37692290086</v>
      </c>
      <c r="CA2" s="1" t="str">
        <f>IF(AND('GMT DATA'!CA2&lt;&gt;"NA",'GMT DATA'!CA2&lt;&gt;"Inf"),'GMT DATA'!CA2,"")</f>
        <v/>
      </c>
      <c r="CB2" s="1" t="str">
        <f>IF(AND('GMT DATA'!CB2&lt;&gt;"NA",'GMT DATA'!CB2&lt;&gt;"Inf"),'GMT DATA'!CB2,"")</f>
        <v/>
      </c>
      <c r="CC2" s="1">
        <f>IF(AND('GMT DATA'!CC2&lt;&gt;"NA",'GMT DATA'!CC2&lt;&gt;"Inf"),'GMT DATA'!CC2,"")</f>
        <v>160.73600166320799</v>
      </c>
      <c r="CD2" s="1" t="str">
        <f>IF(AND('GMT DATA'!CD2&lt;&gt;"NA",'GMT DATA'!CD2&lt;&gt;"Inf"),'GMT DATA'!CD2,"")</f>
        <v/>
      </c>
      <c r="CE2" s="1" t="str">
        <f>IF(AND('GMT DATA'!CE2&lt;&gt;"NA",'GMT DATA'!CE2&lt;&gt;"Inf"),'GMT DATA'!CE2,"")</f>
        <v/>
      </c>
      <c r="CF2" s="1">
        <f>IF(AND('GMT DATA'!CF2&lt;&gt;"NA",'GMT DATA'!CF2&lt;&gt;"Inf"),'GMT DATA'!CF2,"")</f>
        <v>185.70400054931599</v>
      </c>
      <c r="CG2" s="1" t="str">
        <f>IF(AND('GMT DATA'!CG2&lt;&gt;"NA",'GMT DATA'!CG2&lt;&gt;"Inf"),'GMT DATA'!CG2,"")</f>
        <v/>
      </c>
      <c r="CH2" s="1" t="str">
        <f>IF(AND('GMT DATA'!CH2&lt;&gt;"NA",'GMT DATA'!CH2&lt;&gt;"Inf"),'GMT DATA'!CH2,"")</f>
        <v/>
      </c>
      <c r="CI2" s="1">
        <f>IF(AND('GMT DATA'!CI2&lt;&gt;"NA",'GMT DATA'!CI2&lt;&gt;"Inf"),'GMT DATA'!CI2,"")</f>
        <v>37.544000091552697</v>
      </c>
      <c r="CJ2" s="1" t="str">
        <f>IF(AND('GMT DATA'!CJ2&lt;&gt;"NA",'GMT DATA'!CJ2&lt;&gt;"Inf"),'GMT DATA'!CJ2,"")</f>
        <v/>
      </c>
      <c r="CK2" s="1" t="str">
        <f>IF(AND('GMT DATA'!CK2&lt;&gt;"NA",'GMT DATA'!CK2&lt;&gt;"Inf"),'GMT DATA'!CK2,"")</f>
        <v/>
      </c>
      <c r="CL2" s="1">
        <f>IF(AND('GMT DATA'!CL2&lt;&gt;"NA",'GMT DATA'!CL2&lt;&gt;"Inf"),'GMT DATA'!CL2,"")</f>
        <v>211.57692307692301</v>
      </c>
      <c r="CM2" s="1" t="str">
        <f>IF(AND('GMT DATA'!CM2&lt;&gt;"NA",'GMT DATA'!CM2&lt;&gt;"Inf"),'GMT DATA'!CM2,"")</f>
        <v/>
      </c>
      <c r="CN2" s="1" t="str">
        <f>IF(AND('GMT DATA'!CN2&lt;&gt;"NA",'GMT DATA'!CN2&lt;&gt;"Inf"),'GMT DATA'!CN2,"")</f>
        <v/>
      </c>
      <c r="CO2" s="1">
        <f>IF(AND('GMT DATA'!CO2&lt;&gt;"NA",'GMT DATA'!CO2&lt;&gt;"Inf"),'GMT DATA'!CO2,"")</f>
        <v>91.48</v>
      </c>
      <c r="CP2" s="1" t="str">
        <f>IF(AND('GMT DATA'!CP2&lt;&gt;"NA",'GMT DATA'!CP2&lt;&gt;"Inf"),'GMT DATA'!CP2,"")</f>
        <v/>
      </c>
      <c r="CQ2" s="1" t="str">
        <f>IF(AND('GMT DATA'!CQ2&lt;&gt;"NA",'GMT DATA'!CQ2&lt;&gt;"Inf"),'GMT DATA'!CQ2,"")</f>
        <v/>
      </c>
      <c r="CR2" s="1">
        <f>IF(AND('GMT DATA'!CR2&lt;&gt;"NA",'GMT DATA'!CR2&lt;&gt;"Inf"),'GMT DATA'!CR2,"")</f>
        <v>52.1</v>
      </c>
      <c r="CS2" s="1" t="str">
        <f>IF(AND('GMT DATA'!CS2&lt;&gt;"NA",'GMT DATA'!CS2&lt;&gt;"Inf"),'GMT DATA'!CS2,"")</f>
        <v/>
      </c>
      <c r="CT2" s="1" t="str">
        <f>IF(AND('GMT DATA'!CT2&lt;&gt;"NA",'GMT DATA'!CT2&lt;&gt;"Inf"),'GMT DATA'!CT2,"")</f>
        <v/>
      </c>
      <c r="CU2" s="1">
        <f>IF(AND('GMT DATA'!CU2&lt;&gt;"NA",'GMT DATA'!CU2&lt;&gt;"Inf"),'GMT DATA'!CU2,"")</f>
        <v>1.2333333333333301</v>
      </c>
      <c r="CV2" s="1" t="str">
        <f>IF(AND('GMT DATA'!CV2&lt;&gt;"NA",'GMT DATA'!CV2&lt;&gt;"Inf"),'GMT DATA'!CV2,"")</f>
        <v/>
      </c>
      <c r="CW2" s="1" t="str">
        <f>IF(AND('GMT DATA'!CW2&lt;&gt;"NA",'GMT DATA'!CW2&lt;&gt;"Inf"),'GMT DATA'!CW2,"")</f>
        <v/>
      </c>
      <c r="CX2" s="1">
        <f>IF(AND('GMT DATA'!CX2&lt;&gt;"NA",'GMT DATA'!CX2&lt;&gt;"Inf"),'GMT DATA'!CX2,"")</f>
        <v>22.5987768402466</v>
      </c>
      <c r="CY2" s="1" t="str">
        <f>IF(AND('GMT DATA'!CY2&lt;&gt;"NA",'GMT DATA'!CY2&lt;&gt;"Inf"),'GMT DATA'!CY2,"")</f>
        <v/>
      </c>
      <c r="CZ2" s="1" t="str">
        <f>IF(AND('GMT DATA'!CZ2&lt;&gt;"NA",'GMT DATA'!CZ2&lt;&gt;"Inf"),'GMT DATA'!CZ2,"")</f>
        <v/>
      </c>
      <c r="DA2" s="1">
        <f>IF(AND('GMT DATA'!DA2&lt;&gt;"NA",'GMT DATA'!DA2&lt;&gt;"Inf"),'GMT DATA'!DA2,"")</f>
        <v>76.701284027099604</v>
      </c>
      <c r="DB2" s="1" t="str">
        <f>IF(AND('GMT DATA'!DB2&lt;&gt;"NA",'GMT DATA'!DB2&lt;&gt;"Inf"),'GMT DATA'!DB2,"")</f>
        <v/>
      </c>
      <c r="DC2" s="1" t="str">
        <f>IF(AND('GMT DATA'!DC2&lt;&gt;"NA",'GMT DATA'!DC2&lt;&gt;"Inf"),'GMT DATA'!DC2,"")</f>
        <v/>
      </c>
      <c r="DD2" s="1">
        <f>IF(AND('GMT DATA'!DD2&lt;&gt;"NA",'GMT DATA'!DD2&lt;&gt;"Inf"),'GMT DATA'!DD2,"")</f>
        <v>165.25047164917001</v>
      </c>
      <c r="DE2" s="1" t="str">
        <f>IF(AND('GMT DATA'!DE2&lt;&gt;"NA",'GMT DATA'!DE2&lt;&gt;"Inf"),'GMT DATA'!DE2,"")</f>
        <v/>
      </c>
    </row>
    <row r="3" spans="1:109">
      <c r="A3" t="str">
        <f>IF(AND('GMT DATA'!A3&lt;&gt;"NA",'GMT DATA'!A3&lt;&gt;"Inf"),'GMT DATA'!A3,"")</f>
        <v>+1C</v>
      </c>
      <c r="B3" s="1">
        <f>IF(AND('GMT DATA'!B3&lt;&gt;"NA",'GMT DATA'!B3&lt;&gt;"Inf"),'GMT DATA'!C3-'GMT DATA'!B3,"")</f>
        <v>0.79579536521114302</v>
      </c>
      <c r="C3" s="1">
        <f>IF(AND('GMT DATA'!C3&lt;&gt;"NA",'GMT DATA'!C3&lt;&gt;"Inf"),'GMT DATA'!C3,"")</f>
        <v>1.38161222053736</v>
      </c>
      <c r="D3" s="1">
        <f>IF(AND('GMT DATA'!D3&lt;&gt;"NA",'GMT DATA'!D3&lt;&gt;"Inf"),'GMT DATA'!D3-'GMT DATA'!C3,"")</f>
        <v>0.79579536521114003</v>
      </c>
      <c r="E3" s="1">
        <f>IF(AND('GMT DATA'!E3&lt;&gt;"NA",'GMT DATA'!E3&lt;&gt;"Inf"),'GMT DATA'!F3-'GMT DATA'!E3,"")</f>
        <v>0.52358713481520114</v>
      </c>
      <c r="F3" s="1">
        <f>IF(AND('GMT DATA'!F3&lt;&gt;"NA",'GMT DATA'!F3&lt;&gt;"Inf"),'GMT DATA'!F3,"")</f>
        <v>1.2261045485451101</v>
      </c>
      <c r="G3" s="1">
        <f>IF(AND('GMT DATA'!G3&lt;&gt;"NA",'GMT DATA'!G3&lt;&gt;"Inf"),'GMT DATA'!G3-'GMT DATA'!F3,"")</f>
        <v>0.52358713481519992</v>
      </c>
      <c r="H3" s="1">
        <f>IF(AND('GMT DATA'!H3&lt;&gt;"NA",'GMT DATA'!H3&lt;&gt;"Inf"),'GMT DATA'!I3-'GMT DATA'!H3,"")</f>
        <v>0.41973876958335299</v>
      </c>
      <c r="I3" s="1">
        <f>IF(AND('GMT DATA'!I3&lt;&gt;"NA",'GMT DATA'!I3&lt;&gt;"Inf"),'GMT DATA'!I3,"")</f>
        <v>1.16543123267946</v>
      </c>
      <c r="J3" s="1">
        <f>IF(AND('GMT DATA'!J3&lt;&gt;"NA",'GMT DATA'!J3&lt;&gt;"Inf"),'GMT DATA'!J3-'GMT DATA'!I3,"")</f>
        <v>0.41973876958334988</v>
      </c>
      <c r="K3" s="1">
        <f>IF(AND('GMT DATA'!K3&lt;&gt;"NA",'GMT DATA'!K3&lt;&gt;"Inf"),'GMT DATA'!L3-'GMT DATA'!K3,"")</f>
        <v>1.271720528314535</v>
      </c>
      <c r="L3" s="1">
        <f>IF(AND('GMT DATA'!L3&lt;&gt;"NA",'GMT DATA'!L3&lt;&gt;"Inf"),'GMT DATA'!L3,"")</f>
        <v>1.54868179132829</v>
      </c>
      <c r="M3" s="1">
        <f>IF(AND('GMT DATA'!M3&lt;&gt;"NA",'GMT DATA'!M3&lt;&gt;"Inf"),'GMT DATA'!M3-'GMT DATA'!L3,"")</f>
        <v>1.2717205283145401</v>
      </c>
      <c r="N3" s="1">
        <f>IF(AND('GMT DATA'!N3&lt;&gt;"NA",'GMT DATA'!N3&lt;&gt;"Inf"),'GMT DATA'!O3-'GMT DATA'!N3,"")</f>
        <v>0.58341105229423706</v>
      </c>
      <c r="O3" s="1">
        <f>IF(AND('GMT DATA'!O3&lt;&gt;"NA",'GMT DATA'!O3&lt;&gt;"Inf"),'GMT DATA'!O3,"")</f>
        <v>1.22701836585998</v>
      </c>
      <c r="P3" s="1">
        <f>IF(AND('GMT DATA'!P3&lt;&gt;"NA",'GMT DATA'!P3&lt;&gt;"Inf"),'GMT DATA'!P3-'GMT DATA'!O3,"")</f>
        <v>0.58341105229424994</v>
      </c>
      <c r="Q3" s="1">
        <f>IF(AND('GMT DATA'!Q3&lt;&gt;"NA",'GMT DATA'!Q3&lt;&gt;"Inf"),'GMT DATA'!R3-'GMT DATA'!Q3,"")</f>
        <v>2.169630883727256</v>
      </c>
      <c r="R3" s="1">
        <f>IF(AND('GMT DATA'!R3&lt;&gt;"NA",'GMT DATA'!R3&lt;&gt;"Inf"),'GMT DATA'!R3,"")</f>
        <v>2.7084287189301999</v>
      </c>
      <c r="S3" s="1">
        <f>IF(AND('GMT DATA'!S3&lt;&gt;"NA",'GMT DATA'!S3&lt;&gt;"Inf"),'GMT DATA'!S3-'GMT DATA'!R3,"")</f>
        <v>2.1696308837272498</v>
      </c>
      <c r="T3" s="1">
        <f>IF(AND('GMT DATA'!T3&lt;&gt;"NA",'GMT DATA'!T3&lt;&gt;"Inf"),'GMT DATA'!U3-'GMT DATA'!T3,"")</f>
        <v>0.71151731187492906</v>
      </c>
      <c r="U3" s="1">
        <f>IF(AND('GMT DATA'!U3&lt;&gt;"NA",'GMT DATA'!U3&lt;&gt;"Inf"),'GMT DATA'!U3,"")</f>
        <v>1.34932352883475</v>
      </c>
      <c r="V3" s="1">
        <f>IF(AND('GMT DATA'!V3&lt;&gt;"NA",'GMT DATA'!V3&lt;&gt;"Inf"),'GMT DATA'!V3-'GMT DATA'!U3,"")</f>
        <v>0.71151731187492984</v>
      </c>
      <c r="W3" s="1">
        <f>IF(AND('GMT DATA'!W3&lt;&gt;"NA",'GMT DATA'!W3&lt;&gt;"Inf"),'GMT DATA'!X3-'GMT DATA'!W3,"")</f>
        <v>5.2222364396106302</v>
      </c>
      <c r="X3" s="1">
        <f>IF(AND('GMT DATA'!X3&lt;&gt;"NA",'GMT DATA'!X3&lt;&gt;"Inf"),'GMT DATA'!X3,"")</f>
        <v>11.9252380952381</v>
      </c>
      <c r="Y3" s="1">
        <f>IF(AND('GMT DATA'!Y3&lt;&gt;"NA",'GMT DATA'!Y3&lt;&gt;"Inf"),'GMT DATA'!Y3-'GMT DATA'!X3,"")</f>
        <v>5.2222364396106009</v>
      </c>
      <c r="Z3" s="1">
        <f>IF(AND('GMT DATA'!Z3&lt;&gt;"NA",'GMT DATA'!Z3&lt;&gt;"Inf"),'GMT DATA'!AA3-'GMT DATA'!Z3,"")</f>
        <v>3.8379529442456297</v>
      </c>
      <c r="AA3" s="1">
        <f>IF(AND('GMT DATA'!AA3&lt;&gt;"NA",'GMT DATA'!AA3&lt;&gt;"Inf"),'GMT DATA'!AA3,"")</f>
        <v>7.7733333333333299</v>
      </c>
      <c r="AB3" s="1">
        <f>IF(AND('GMT DATA'!AB3&lt;&gt;"NA",'GMT DATA'!AB3&lt;&gt;"Inf"),'GMT DATA'!AB3-'GMT DATA'!AA3,"")</f>
        <v>3.8379529442456697</v>
      </c>
      <c r="AC3" s="1">
        <f>IF(AND('GMT DATA'!AC3&lt;&gt;"NA",'GMT DATA'!AC3&lt;&gt;"Inf"),'GMT DATA'!AD3-'GMT DATA'!AC3,"")</f>
        <v>5.3241794597553014</v>
      </c>
      <c r="AD3" s="1">
        <f>IF(AND('GMT DATA'!AD3&lt;&gt;"NA",'GMT DATA'!AD3&lt;&gt;"Inf"),'GMT DATA'!AD3,"")</f>
        <v>-14.0602380952381</v>
      </c>
      <c r="AE3" s="1">
        <f>IF(AND('GMT DATA'!AE3&lt;&gt;"NA",'GMT DATA'!AE3&lt;&gt;"Inf"),'GMT DATA'!AE3-'GMT DATA'!AD3,"")</f>
        <v>5.3241794597552996</v>
      </c>
      <c r="AF3" s="1">
        <f>IF(AND('GMT DATA'!AF3&lt;&gt;"NA",'GMT DATA'!AF3&lt;&gt;"Inf"),'GMT DATA'!AG3-'GMT DATA'!AF3,"")</f>
        <v>1.4837017046223697</v>
      </c>
      <c r="AG3" s="1">
        <f>MAX(IF(AND('GMT DATA'!AG3&lt;&gt;"NA",'GMT DATA'!AG3&lt;&gt;"Inf"),'GMT DATA'!AG3,""),-AG$2)</f>
        <v>-2.3650000000000002</v>
      </c>
      <c r="AH3" s="1">
        <f>MAX(0,MIN(IF(AND('GMT DATA'!AH3&lt;&gt;"NA",'GMT DATA'!AH3&lt;&gt;"Inf"),'GMT DATA'!AH3-'GMT DATA'!AG3,""),AG3+AG$2))</f>
        <v>1.0016666666666696</v>
      </c>
      <c r="AI3" s="1">
        <f>IF(AND('GMT DATA'!AI3&lt;&gt;"NA",'GMT DATA'!AI3&lt;&gt;"Inf"),'GMT DATA'!AJ3-'GMT DATA'!AI3,"")</f>
        <v>3.4860320996081997</v>
      </c>
      <c r="AJ3" s="1">
        <f>IF(AND('GMT DATA'!AJ3&lt;&gt;"NA",'GMT DATA'!AJ3&lt;&gt;"Inf"),'GMT DATA'!AJ3,"")</f>
        <v>5.4769047619047599</v>
      </c>
      <c r="AK3" s="1">
        <f>IF(AND('GMT DATA'!AK3&lt;&gt;"NA",'GMT DATA'!AK3&lt;&gt;"Inf"),'GMT DATA'!AK3-'GMT DATA'!AJ3,"")</f>
        <v>3.4860320996081997</v>
      </c>
      <c r="AL3" s="1">
        <f>IF(AND('GMT DATA'!AL3&lt;&gt;"NA",'GMT DATA'!AL3&lt;&gt;"Inf"),'GMT DATA'!AM3-'GMT DATA'!AL3,"")</f>
        <v>4.0176075648837504</v>
      </c>
      <c r="AM3" s="1">
        <f>IF(AND('GMT DATA'!AM3&lt;&gt;"NA",'GMT DATA'!AM3&lt;&gt;"Inf"),'GMT DATA'!AM3,"")</f>
        <v>-5.0171428571428596</v>
      </c>
      <c r="AN3" s="1">
        <f>IF(AND('GMT DATA'!AN3&lt;&gt;"NA",'GMT DATA'!AN3&lt;&gt;"Inf"),'GMT DATA'!AN3-'GMT DATA'!AM3,"")</f>
        <v>4.0176075648837539</v>
      </c>
      <c r="AO3" s="1">
        <f>IF(AND('GMT DATA'!AO3&lt;&gt;"NA",'GMT DATA'!AO3&lt;&gt;"Inf"),'GMT DATA'!AP3-'GMT DATA'!AO3,"")</f>
        <v>4.4933749683326809</v>
      </c>
      <c r="AP3" s="1">
        <f>IF(AND('GMT DATA'!AP3&lt;&gt;"NA",'GMT DATA'!AP3&lt;&gt;"Inf"),'GMT DATA'!AP3,"")</f>
        <v>10.494047619047601</v>
      </c>
      <c r="AQ3" s="1">
        <f>IF(AND('GMT DATA'!AQ3&lt;&gt;"NA",'GMT DATA'!AQ3&lt;&gt;"Inf"),'GMT DATA'!AQ3-'GMT DATA'!AP3,"")</f>
        <v>4.4933749683326987</v>
      </c>
      <c r="AR3" s="1">
        <f>IF(AND('GMT DATA'!AR3&lt;&gt;"NA",'GMT DATA'!AR3&lt;&gt;"Inf"),'GMT DATA'!AS3-'GMT DATA'!AR3,"")</f>
        <v>8.6249096606707507</v>
      </c>
      <c r="AS3" s="1">
        <f>IF(AND('GMT DATA'!AS3&lt;&gt;"NA",'GMT DATA'!AS3&lt;&gt;"Inf"),'GMT DATA'!AS3,"")</f>
        <v>-7.7026190476190504</v>
      </c>
      <c r="AT3" s="1">
        <f>IF(AND('GMT DATA'!AT3&lt;&gt;"NA",'GMT DATA'!AT3&lt;&gt;"Inf"),'GMT DATA'!AT3-'GMT DATA'!AS3,"")</f>
        <v>8.6249096606707809</v>
      </c>
      <c r="AU3" s="1">
        <f>IF(AND('GMT DATA'!AU3&lt;&gt;"NA",'GMT DATA'!AU3&lt;&gt;"Inf"),'GMT DATA'!AV3-'GMT DATA'!AU3,"")</f>
        <v>3.2358150142645852</v>
      </c>
      <c r="AV3" s="1">
        <f>IF(AND('GMT DATA'!AV3&lt;&gt;"NA",'GMT DATA'!AV3&lt;&gt;"Inf"),'GMT DATA'!AV3,"")</f>
        <v>4.1950000000000003</v>
      </c>
      <c r="AW3" s="1">
        <f>IF(AND('GMT DATA'!AW3&lt;&gt;"NA",'GMT DATA'!AW3&lt;&gt;"Inf"),'GMT DATA'!AW3-'GMT DATA'!AV3,"")</f>
        <v>3.2358150142645901</v>
      </c>
      <c r="AX3" s="1">
        <f>IF(AND('GMT DATA'!AX3&lt;&gt;"NA",'GMT DATA'!AX3&lt;&gt;"Inf"),'GMT DATA'!AY3-'GMT DATA'!AX3,"")</f>
        <v>9.6774728172644693</v>
      </c>
      <c r="AY3" s="1">
        <f>IF(AND('GMT DATA'!AY3&lt;&gt;"NA",'GMT DATA'!AY3&lt;&gt;"Inf"),'GMT DATA'!AY3,"")</f>
        <v>11.897619047618999</v>
      </c>
      <c r="AZ3" s="1">
        <f>IF(AND('GMT DATA'!AZ3&lt;&gt;"NA",'GMT DATA'!AZ3&lt;&gt;"Inf"),'GMT DATA'!AZ3-'GMT DATA'!AY3,"")</f>
        <v>9.6774728172646007</v>
      </c>
      <c r="BA3" s="1">
        <f>IF(AND('GMT DATA'!BA3&lt;&gt;"NA",'GMT DATA'!BA3&lt;&gt;"Inf"),'GMT DATA'!BB3-'GMT DATA'!BA3,"")</f>
        <v>107.40993608579402</v>
      </c>
      <c r="BB3" s="1">
        <f>IF(AND('GMT DATA'!BB3&lt;&gt;"NA",'GMT DATA'!BB3&lt;&gt;"Inf"),'GMT DATA'!BB3,"")</f>
        <v>299.8947824242</v>
      </c>
      <c r="BC3" s="1">
        <f>IF(AND('GMT DATA'!BC3&lt;&gt;"NA",'GMT DATA'!BC3&lt;&gt;"Inf"),'GMT DATA'!BC3-'GMT DATA'!BB3,"")</f>
        <v>107.40993608579498</v>
      </c>
      <c r="BD3" s="1">
        <f>IF(AND('GMT DATA'!BD3&lt;&gt;"NA",'GMT DATA'!BD3&lt;&gt;"Inf"),'GMT DATA'!BE3-'GMT DATA'!BD3,"")</f>
        <v>87.844852596050998</v>
      </c>
      <c r="BE3" s="1">
        <f>IF(AND('GMT DATA'!BE3&lt;&gt;"NA",'GMT DATA'!BE3&lt;&gt;"Inf"),'GMT DATA'!BE3,"")</f>
        <v>240.52388238815999</v>
      </c>
      <c r="BF3" s="1">
        <f>IF(AND('GMT DATA'!BF3&lt;&gt;"NA",'GMT DATA'!BF3&lt;&gt;"Inf"),'GMT DATA'!BF3-'GMT DATA'!BE3,"")</f>
        <v>87.844852596051027</v>
      </c>
      <c r="BG3" s="1">
        <f>IF(AND('GMT DATA'!BG3&lt;&gt;"NA",'GMT DATA'!BG3&lt;&gt;"Inf"),'GMT DATA'!BH3-'GMT DATA'!BG3,"")</f>
        <v>84.325678127591999</v>
      </c>
      <c r="BH3" s="1">
        <f>IF(AND('GMT DATA'!BH3&lt;&gt;"NA",'GMT DATA'!BH3&lt;&gt;"Inf"),'GMT DATA'!BH3,"")</f>
        <v>228.321948910668</v>
      </c>
      <c r="BI3" s="1">
        <f>IF(AND('GMT DATA'!BI3&lt;&gt;"NA",'GMT DATA'!BI3&lt;&gt;"Inf"),'GMT DATA'!BI3-'GMT DATA'!BH3,"")</f>
        <v>84.325678127591999</v>
      </c>
      <c r="BJ3" s="1">
        <f>IF(AND('GMT DATA'!BJ3&lt;&gt;"NA",'GMT DATA'!BJ3&lt;&gt;"Inf"),'GMT DATA'!BK3-'GMT DATA'!BJ3,"")</f>
        <v>80.690287065874003</v>
      </c>
      <c r="BK3" s="1">
        <f>IF(AND('GMT DATA'!BK3&lt;&gt;"NA",'GMT DATA'!BK3&lt;&gt;"Inf"),'GMT DATA'!BK3,"")</f>
        <v>216.16992329915399</v>
      </c>
      <c r="BL3" s="1">
        <f>IF(AND('GMT DATA'!BL3&lt;&gt;"NA",'GMT DATA'!BL3&lt;&gt;"Inf"),'GMT DATA'!BL3-'GMT DATA'!BK3,"")</f>
        <v>80.690287065873008</v>
      </c>
      <c r="BM3" s="1">
        <f>IF(AND('GMT DATA'!BM3&lt;&gt;"NA",'GMT DATA'!BM3&lt;&gt;"Inf"),'GMT DATA'!BN3-'GMT DATA'!BM3,"")</f>
        <v>68.824795779020008</v>
      </c>
      <c r="BN3" s="1">
        <f>IF(AND('GMT DATA'!BN3&lt;&gt;"NA",'GMT DATA'!BN3&lt;&gt;"Inf"),'GMT DATA'!BN3,"")</f>
        <v>179.41153067452601</v>
      </c>
      <c r="BO3" s="1">
        <f>IF(AND('GMT DATA'!BO3&lt;&gt;"NA",'GMT DATA'!BO3&lt;&gt;"Inf"),'GMT DATA'!BO3-'GMT DATA'!BN3,"")</f>
        <v>68.824795779018984</v>
      </c>
      <c r="BP3" s="1">
        <f>IF(AND('GMT DATA'!BP3&lt;&gt;"NA",'GMT DATA'!BP3&lt;&gt;"Inf"),'GMT DATA'!BQ3-'GMT DATA'!BP3,"")</f>
        <v>47.6959054957711</v>
      </c>
      <c r="BQ3" s="1">
        <f>IF(AND('GMT DATA'!BQ3&lt;&gt;"NA",'GMT DATA'!BQ3&lt;&gt;"Inf"),'GMT DATA'!BQ3,"")</f>
        <v>111.937665336246</v>
      </c>
      <c r="BR3" s="1">
        <f>IF(AND('GMT DATA'!BR3&lt;&gt;"NA",'GMT DATA'!BR3&lt;&gt;"Inf"),'GMT DATA'!BR3-'GMT DATA'!BQ3,"")</f>
        <v>47.695905495770006</v>
      </c>
      <c r="BS3" s="1">
        <f>IF(AND('GMT DATA'!BS3&lt;&gt;"NA",'GMT DATA'!BS3&lt;&gt;"Inf"),'GMT DATA'!BT3-'GMT DATA'!BS3,"")</f>
        <v>143.85504631491295</v>
      </c>
      <c r="BT3" s="1">
        <f>IF(AND('GMT DATA'!BT3&lt;&gt;"NA",'GMT DATA'!BT3&lt;&gt;"Inf"),'GMT DATA'!BT3,"")</f>
        <v>-378.16396821521602</v>
      </c>
      <c r="BU3" s="1">
        <f>IF(AND('GMT DATA'!BU3&lt;&gt;"NA",'GMT DATA'!BU3&lt;&gt;"Inf"),'GMT DATA'!BU3-'GMT DATA'!BT3,"")</f>
        <v>143.85504631491301</v>
      </c>
      <c r="BV3" s="1">
        <f>IF(AND('GMT DATA'!BV3&lt;&gt;"NA",'GMT DATA'!BV3&lt;&gt;"Inf"),'GMT DATA'!BW3-'GMT DATA'!BV3,"")</f>
        <v>122.61444795108901</v>
      </c>
      <c r="BW3" s="1">
        <f>IF(AND('GMT DATA'!BW3&lt;&gt;"NA",'GMT DATA'!BW3&lt;&gt;"Inf"),'GMT DATA'!BW3,"")</f>
        <v>315.08274722144699</v>
      </c>
      <c r="BX3" s="1">
        <f>IF(AND('GMT DATA'!BX3&lt;&gt;"NA",'GMT DATA'!BX3&lt;&gt;"Inf"),'GMT DATA'!BX3-'GMT DATA'!BW3,"")</f>
        <v>122.61444795108901</v>
      </c>
      <c r="BY3" s="4">
        <f>IF(AND('GMT DATA'!BY3&lt;&gt;"NA",'GMT DATA'!BY3&lt;&gt;"Inf"),'GMT DATA'!BZ3-'GMT DATA'!BY3,"")</f>
        <v>0.10004757470511991</v>
      </c>
      <c r="BZ3" s="4">
        <f>IF(AND('GMT DATA'!BZ3&lt;&gt;"NA",'GMT DATA'!BZ3&lt;&gt;"Inf"),'GMT DATA'!BZ3,"")</f>
        <v>0.120115521478799</v>
      </c>
      <c r="CA3" s="4">
        <f>IF(AND('GMT DATA'!CA3&lt;&gt;"NA",'GMT DATA'!CA3&lt;&gt;"Inf"),'GMT DATA'!CA3-'GMT DATA'!BZ3,"")</f>
        <v>0.10004757470511999</v>
      </c>
      <c r="CB3" s="4">
        <f>IF(AND('GMT DATA'!CB3&lt;&gt;"NA",'GMT DATA'!CB3&lt;&gt;"Inf"),'GMT DATA'!CC3-'GMT DATA'!CB3,"")</f>
        <v>0.13924385208895171</v>
      </c>
      <c r="CC3" s="4">
        <f>IF(AND('GMT DATA'!CC3&lt;&gt;"NA",'GMT DATA'!CC3&lt;&gt;"Inf"),'GMT DATA'!CC3,"")</f>
        <v>6.3435137962985805E-2</v>
      </c>
      <c r="CD3" s="4">
        <f>IF(AND('GMT DATA'!CD3&lt;&gt;"NA",'GMT DATA'!CD3&lt;&gt;"Inf"),'GMT DATA'!CD3-'GMT DATA'!CC3,"")</f>
        <v>0.13924385208895221</v>
      </c>
      <c r="CE3" s="4">
        <f>IF(AND('GMT DATA'!CE3&lt;&gt;"NA",'GMT DATA'!CE3&lt;&gt;"Inf"),'GMT DATA'!CF3-'GMT DATA'!CE3,"")</f>
        <v>0.12743295948034031</v>
      </c>
      <c r="CF3" s="4">
        <f>IF(AND('GMT DATA'!CF3&lt;&gt;"NA",'GMT DATA'!CF3&lt;&gt;"Inf"),'GMT DATA'!CF3,"")</f>
        <v>4.2619760890493998E-2</v>
      </c>
      <c r="CG3" s="4">
        <f>IF(AND('GMT DATA'!CG3&lt;&gt;"NA",'GMT DATA'!CG3&lt;&gt;"Inf"),'GMT DATA'!CG3-'GMT DATA'!CF3,"")</f>
        <v>0.12743295948034</v>
      </c>
      <c r="CH3" s="1">
        <f>IF(AND('GMT DATA'!CH3&lt;&gt;"NA",'GMT DATA'!CH3&lt;&gt;"Inf"),'GMT DATA'!CI3-'GMT DATA'!CH3,"")</f>
        <v>5.9413454372676604</v>
      </c>
      <c r="CI3" s="1">
        <f>IF(AND('GMT DATA'!CI3&lt;&gt;"NA",'GMT DATA'!CI3&lt;&gt;"Inf"),'GMT DATA'!CI3,"")</f>
        <v>4.1576142240706</v>
      </c>
      <c r="CJ3" s="1">
        <f>IF(AND('GMT DATA'!CJ3&lt;&gt;"NA",'GMT DATA'!CJ3&lt;&gt;"Inf"),'GMT DATA'!CJ3-'GMT DATA'!CI3,"")</f>
        <v>5.9413454372675991</v>
      </c>
      <c r="CK3" s="1">
        <f>IF(AND('GMT DATA'!CK3&lt;&gt;"NA",'GMT DATA'!CK3&lt;&gt;"Inf"),'GMT DATA'!CL3-'GMT DATA'!CK3,"")</f>
        <v>3.5225920388820602</v>
      </c>
      <c r="CL3" s="1">
        <f>IF(AND('GMT DATA'!CL3&lt;&gt;"NA",'GMT DATA'!CL3&lt;&gt;"Inf"),'GMT DATA'!CL3,"")</f>
        <v>-1.7178571428571501</v>
      </c>
      <c r="CM3" s="1">
        <f>IF(AND('GMT DATA'!CM3&lt;&gt;"NA",'GMT DATA'!CM3&lt;&gt;"Inf"),'GMT DATA'!CM3-'GMT DATA'!CL3,"")</f>
        <v>3.5225920388820602</v>
      </c>
      <c r="CN3" s="1">
        <f>IF(AND('GMT DATA'!CN3&lt;&gt;"NA",'GMT DATA'!CN3&lt;&gt;"Inf"),'GMT DATA'!CO3-'GMT DATA'!CN3,"")</f>
        <v>2.8835506831523139</v>
      </c>
      <c r="CO3" s="1">
        <f>IF(AND('GMT DATA'!CO3&lt;&gt;"NA",'GMT DATA'!CO3&lt;&gt;"Inf"),'GMT DATA'!CO3,"")</f>
        <v>0.30238095238095403</v>
      </c>
      <c r="CP3" s="1">
        <f>IF(AND('GMT DATA'!CP3&lt;&gt;"NA",'GMT DATA'!CP3&lt;&gt;"Inf"),'GMT DATA'!CP3-'GMT DATA'!CO3,"")</f>
        <v>2.8835506831523059</v>
      </c>
      <c r="CQ3" s="1">
        <f>IF(AND('GMT DATA'!CQ3&lt;&gt;"NA",'GMT DATA'!CQ3&lt;&gt;"Inf"),'GMT DATA'!CR3-'GMT DATA'!CQ3,"")</f>
        <v>5.2308053625060902</v>
      </c>
      <c r="CR3" s="1">
        <f>IF(AND('GMT DATA'!CR3&lt;&gt;"NA",'GMT DATA'!CR3&lt;&gt;"Inf"),'GMT DATA'!CR3,"")</f>
        <v>1.3714285714285701</v>
      </c>
      <c r="CS3" s="1">
        <f>IF(AND('GMT DATA'!CS3&lt;&gt;"NA",'GMT DATA'!CS3&lt;&gt;"Inf"),'GMT DATA'!CS3-'GMT DATA'!CR3,"")</f>
        <v>5.2308053625060902</v>
      </c>
      <c r="CT3" s="1">
        <f>IF(AND('GMT DATA'!CT3&lt;&gt;"NA",'GMT DATA'!CT3&lt;&gt;"Inf"),'GMT DATA'!CU3-'GMT DATA'!CT3,"")</f>
        <v>0.36424713540866577</v>
      </c>
      <c r="CU3" s="1">
        <f>IF(AND('GMT DATA'!CU3&lt;&gt;"NA",'GMT DATA'!CU3&lt;&gt;"Inf"),'GMT DATA'!CU3,"")</f>
        <v>0.29142857142857098</v>
      </c>
      <c r="CV3" s="1">
        <f>IF(AND('GMT DATA'!CV3&lt;&gt;"NA",'GMT DATA'!CV3&lt;&gt;"Inf"),'GMT DATA'!CV3-'GMT DATA'!CU3,"")</f>
        <v>0.36424713540866699</v>
      </c>
      <c r="CW3" s="1">
        <f>IF(AND('GMT DATA'!CW3&lt;&gt;"NA",'GMT DATA'!CW3&lt;&gt;"Inf"),'GMT DATA'!CX3-'GMT DATA'!CW3,"")</f>
        <v>0.1473267441477</v>
      </c>
      <c r="CX3" s="1">
        <f>IF(AND('GMT DATA'!CX3&lt;&gt;"NA",'GMT DATA'!CX3&lt;&gt;"Inf"),'GMT DATA'!CX3,"")</f>
        <v>-0.132889253259275</v>
      </c>
      <c r="CY3" s="1">
        <f>IF(AND('GMT DATA'!CY3&lt;&gt;"NA",'GMT DATA'!CY3&lt;&gt;"Inf"),'GMT DATA'!CY3-'GMT DATA'!CX3,"")</f>
        <v>0.14732674414770042</v>
      </c>
      <c r="CZ3" s="1">
        <f>IF(AND('GMT DATA'!CZ3&lt;&gt;"NA",'GMT DATA'!CZ3&lt;&gt;"Inf"),'GMT DATA'!DA3-'GMT DATA'!CZ3,"")</f>
        <v>3.1397800263469988</v>
      </c>
      <c r="DA3" s="1">
        <f>IF(AND('GMT DATA'!DA3&lt;&gt;"NA",'GMT DATA'!DA3&lt;&gt;"Inf"),'GMT DATA'!DA3,"")</f>
        <v>-0.19251114254906099</v>
      </c>
      <c r="DB3" s="1">
        <f>IF(AND('GMT DATA'!DB3&lt;&gt;"NA",'GMT DATA'!DB3&lt;&gt;"Inf"),'GMT DATA'!DB3-'GMT DATA'!DA3,"")</f>
        <v>3.1397800263469913</v>
      </c>
      <c r="DC3" s="1">
        <f>IF(AND('GMT DATA'!DC3&lt;&gt;"NA",'GMT DATA'!DC3&lt;&gt;"Inf"),'GMT DATA'!DD3-'GMT DATA'!DC3,"")</f>
        <v>21.432351630496889</v>
      </c>
      <c r="DD3" s="1">
        <f>IF(AND('GMT DATA'!DD3&lt;&gt;"NA",'GMT DATA'!DD3&lt;&gt;"Inf"),'GMT DATA'!DD3,"")</f>
        <v>6.3274082510811898</v>
      </c>
      <c r="DE3" s="1">
        <f>IF(AND('GMT DATA'!DE3&lt;&gt;"NA",'GMT DATA'!DE3&lt;&gt;"Inf"),'GMT DATA'!DE3-'GMT DATA'!DD3,"")</f>
        <v>21.432351630496811</v>
      </c>
    </row>
    <row r="4" spans="1:109">
      <c r="A4" t="str">
        <f>IF(AND('GMT DATA'!A4&lt;&gt;"NA",'GMT DATA'!A4&lt;&gt;"Inf"),'GMT DATA'!A4,"")</f>
        <v>+1.5C</v>
      </c>
      <c r="B4" s="1">
        <f>IF(AND('GMT DATA'!B4&lt;&gt;"NA",'GMT DATA'!B4&lt;&gt;"Inf"),'GMT DATA'!C4-'GMT DATA'!B4,"")</f>
        <v>1.0709306962955982</v>
      </c>
      <c r="C4" s="1">
        <f>IF(AND('GMT DATA'!C4&lt;&gt;"NA",'GMT DATA'!C4&lt;&gt;"Inf"),'GMT DATA'!C4,"")</f>
        <v>2.0002695937530102</v>
      </c>
      <c r="D4" s="1">
        <f>IF(AND('GMT DATA'!D4&lt;&gt;"NA",'GMT DATA'!D4&lt;&gt;"Inf"),'GMT DATA'!D4-'GMT DATA'!C4,"")</f>
        <v>1.0709306962956</v>
      </c>
      <c r="E4" s="1">
        <f>IF(AND('GMT DATA'!E4&lt;&gt;"NA",'GMT DATA'!E4&lt;&gt;"Inf"),'GMT DATA'!F4-'GMT DATA'!E4,"")</f>
        <v>0.69304733538076002</v>
      </c>
      <c r="F4" s="1">
        <f>IF(AND('GMT DATA'!F4&lt;&gt;"NA",'GMT DATA'!F4&lt;&gt;"Inf"),'GMT DATA'!F4,"")</f>
        <v>2.09371099086035</v>
      </c>
      <c r="G4" s="1">
        <f>IF(AND('GMT DATA'!G4&lt;&gt;"NA",'GMT DATA'!G4&lt;&gt;"Inf"),'GMT DATA'!G4-'GMT DATA'!F4,"")</f>
        <v>0.69304733538076002</v>
      </c>
      <c r="H4" s="1">
        <f>IF(AND('GMT DATA'!H4&lt;&gt;"NA",'GMT DATA'!H4&lt;&gt;"Inf"),'GMT DATA'!I4-'GMT DATA'!H4,"")</f>
        <v>0.58120806341720987</v>
      </c>
      <c r="I4" s="1">
        <f>IF(AND('GMT DATA'!I4&lt;&gt;"NA",'GMT DATA'!I4&lt;&gt;"Inf"),'GMT DATA'!I4,"")</f>
        <v>1.96524743239085</v>
      </c>
      <c r="J4" s="1">
        <f>IF(AND('GMT DATA'!J4&lt;&gt;"NA",'GMT DATA'!J4&lt;&gt;"Inf"),'GMT DATA'!J4-'GMT DATA'!I4,"")</f>
        <v>0.58120806341720987</v>
      </c>
      <c r="K4" s="1">
        <f>IF(AND('GMT DATA'!K4&lt;&gt;"NA",'GMT DATA'!K4&lt;&gt;"Inf"),'GMT DATA'!L4-'GMT DATA'!K4,"")</f>
        <v>1.3015387878524609</v>
      </c>
      <c r="L4" s="1">
        <f>IF(AND('GMT DATA'!L4&lt;&gt;"NA",'GMT DATA'!L4&lt;&gt;"Inf"),'GMT DATA'!L4,"")</f>
        <v>1.97354133439317</v>
      </c>
      <c r="M4" s="1">
        <f>IF(AND('GMT DATA'!M4&lt;&gt;"NA",'GMT DATA'!M4&lt;&gt;"Inf"),'GMT DATA'!M4-'GMT DATA'!L4,"")</f>
        <v>1.30153878785246</v>
      </c>
      <c r="N4" s="1">
        <f>IF(AND('GMT DATA'!N4&lt;&gt;"NA",'GMT DATA'!N4&lt;&gt;"Inf"),'GMT DATA'!O4-'GMT DATA'!N4,"")</f>
        <v>0.82829033169001987</v>
      </c>
      <c r="O4" s="1">
        <f>IF(AND('GMT DATA'!O4&lt;&gt;"NA",'GMT DATA'!O4&lt;&gt;"Inf"),'GMT DATA'!O4,"")</f>
        <v>2.0909495471772699</v>
      </c>
      <c r="P4" s="1">
        <f>IF(AND('GMT DATA'!P4&lt;&gt;"NA",'GMT DATA'!P4&lt;&gt;"Inf"),'GMT DATA'!P4-'GMT DATA'!O4,"")</f>
        <v>0.82829033169002031</v>
      </c>
      <c r="Q4" s="1">
        <f>IF(AND('GMT DATA'!Q4&lt;&gt;"NA",'GMT DATA'!Q4&lt;&gt;"Inf"),'GMT DATA'!R4-'GMT DATA'!Q4,"")</f>
        <v>2.7291564551737699</v>
      </c>
      <c r="R4" s="1">
        <f>IF(AND('GMT DATA'!R4&lt;&gt;"NA",'GMT DATA'!R4&lt;&gt;"Inf"),'GMT DATA'!R4,"")</f>
        <v>3.9172447340829</v>
      </c>
      <c r="S4" s="1">
        <f>IF(AND('GMT DATA'!S4&lt;&gt;"NA",'GMT DATA'!S4&lt;&gt;"Inf"),'GMT DATA'!S4-'GMT DATA'!R4,"")</f>
        <v>2.7291564551737699</v>
      </c>
      <c r="T4" s="1">
        <f>IF(AND('GMT DATA'!T4&lt;&gt;"NA",'GMT DATA'!T4&lt;&gt;"Inf"),'GMT DATA'!U4-'GMT DATA'!T4,"")</f>
        <v>1.1136183490269598</v>
      </c>
      <c r="U4" s="1">
        <f>IF(AND('GMT DATA'!U4&lt;&gt;"NA",'GMT DATA'!U4&lt;&gt;"Inf"),'GMT DATA'!U4,"")</f>
        <v>2.4563834753490599</v>
      </c>
      <c r="V4" s="1">
        <f>IF(AND('GMT DATA'!V4&lt;&gt;"NA",'GMT DATA'!V4&lt;&gt;"Inf"),'GMT DATA'!V4-'GMT DATA'!U4,"")</f>
        <v>1.11361834902696</v>
      </c>
      <c r="W4" s="1">
        <f>IF(AND('GMT DATA'!W4&lt;&gt;"NA",'GMT DATA'!W4&lt;&gt;"Inf"),'GMT DATA'!X4-'GMT DATA'!W4,"")</f>
        <v>7.253810123516601</v>
      </c>
      <c r="X4" s="1">
        <f>IF(AND('GMT DATA'!X4&lt;&gt;"NA",'GMT DATA'!X4&lt;&gt;"Inf"),'GMT DATA'!X4,"")</f>
        <v>21.472857142857102</v>
      </c>
      <c r="Y4" s="1">
        <f>IF(AND('GMT DATA'!Y4&lt;&gt;"NA",'GMT DATA'!Y4&lt;&gt;"Inf"),'GMT DATA'!Y4-'GMT DATA'!X4,"")</f>
        <v>7.2538101235165975</v>
      </c>
      <c r="Z4" s="1">
        <f>IF(AND('GMT DATA'!Z4&lt;&gt;"NA",'GMT DATA'!Z4&lt;&gt;"Inf"),'GMT DATA'!AA4-'GMT DATA'!Z4,"")</f>
        <v>6.9118881038082502</v>
      </c>
      <c r="AA4" s="1">
        <f>IF(AND('GMT DATA'!AA4&lt;&gt;"NA",'GMT DATA'!AA4&lt;&gt;"Inf"),'GMT DATA'!AA4,"")</f>
        <v>15.161428571428599</v>
      </c>
      <c r="AB4" s="1">
        <f>IF(AND('GMT DATA'!AB4&lt;&gt;"NA",'GMT DATA'!AB4&lt;&gt;"Inf"),'GMT DATA'!AB4-'GMT DATA'!AA4,"")</f>
        <v>6.9118881038082005</v>
      </c>
      <c r="AC4" s="1">
        <f>IF(AND('GMT DATA'!AC4&lt;&gt;"NA",'GMT DATA'!AC4&lt;&gt;"Inf"),'GMT DATA'!AD4-'GMT DATA'!AC4,"")</f>
        <v>5.8172889218095989</v>
      </c>
      <c r="AD4" s="1">
        <f>IF(AND('GMT DATA'!AD4&lt;&gt;"NA",'GMT DATA'!AD4&lt;&gt;"Inf"),'GMT DATA'!AD4,"")</f>
        <v>-22.515000000000001</v>
      </c>
      <c r="AE4" s="1">
        <f>IF(AND('GMT DATA'!AE4&lt;&gt;"NA",'GMT DATA'!AE4&lt;&gt;"Inf"),'GMT DATA'!AE4-'GMT DATA'!AD4,"")</f>
        <v>5.8172889218095989</v>
      </c>
      <c r="AF4" s="1">
        <f>IF(AND('GMT DATA'!AF4&lt;&gt;"NA",'GMT DATA'!AF4&lt;&gt;"Inf"),'GMT DATA'!AG4-'GMT DATA'!AF4,"")</f>
        <v>2.22080629643325</v>
      </c>
      <c r="AG4" s="1">
        <f>MAX(IF(AND('GMT DATA'!AG4&lt;&gt;"NA",'GMT DATA'!AG4&lt;&gt;"Inf"),'GMT DATA'!AG4,""),-AG$2)</f>
        <v>-3.2911904761904802</v>
      </c>
      <c r="AH4" s="1">
        <f>MAX(0,MIN(IF(AND('GMT DATA'!AH4&lt;&gt;"NA",'GMT DATA'!AH4&lt;&gt;"Inf"),'GMT DATA'!AH4-'GMT DATA'!AG4,""),AG4+AG$2))</f>
        <v>7.5476190476189586E-2</v>
      </c>
      <c r="AI4" s="1">
        <f>IF(AND('GMT DATA'!AI4&lt;&gt;"NA",'GMT DATA'!AI4&lt;&gt;"Inf"),'GMT DATA'!AJ4-'GMT DATA'!AI4,"")</f>
        <v>4.0655428811814698</v>
      </c>
      <c r="AJ4" s="1">
        <f>IF(AND('GMT DATA'!AJ4&lt;&gt;"NA",'GMT DATA'!AJ4&lt;&gt;"Inf"),'GMT DATA'!AJ4,"")</f>
        <v>8.8149999999999995</v>
      </c>
      <c r="AK4" s="1">
        <f>IF(AND('GMT DATA'!AK4&lt;&gt;"NA",'GMT DATA'!AK4&lt;&gt;"Inf"),'GMT DATA'!AK4-'GMT DATA'!AJ4,"")</f>
        <v>4.0655428811815</v>
      </c>
      <c r="AL4" s="1">
        <f>IF(AND('GMT DATA'!AL4&lt;&gt;"NA",'GMT DATA'!AL4&lt;&gt;"Inf"),'GMT DATA'!AM4-'GMT DATA'!AL4,"")</f>
        <v>3.4422148827060504</v>
      </c>
      <c r="AM4" s="1">
        <f>IF(AND('GMT DATA'!AM4&lt;&gt;"NA",'GMT DATA'!AM4&lt;&gt;"Inf"),'GMT DATA'!AM4,"")</f>
        <v>-8.7623809523809495</v>
      </c>
      <c r="AN4" s="1">
        <f>IF(AND('GMT DATA'!AN4&lt;&gt;"NA",'GMT DATA'!AN4&lt;&gt;"Inf"),'GMT DATA'!AN4-'GMT DATA'!AM4,"")</f>
        <v>3.4422148827060495</v>
      </c>
      <c r="AO4" s="1">
        <f>IF(AND('GMT DATA'!AO4&lt;&gt;"NA",'GMT DATA'!AO4&lt;&gt;"Inf"),'GMT DATA'!AP4-'GMT DATA'!AO4,"")</f>
        <v>5.419360975783599</v>
      </c>
      <c r="AP4" s="1">
        <f>IF(AND('GMT DATA'!AP4&lt;&gt;"NA",'GMT DATA'!AP4&lt;&gt;"Inf"),'GMT DATA'!AP4,"")</f>
        <v>17.577380952380999</v>
      </c>
      <c r="AQ4" s="1">
        <f>IF(AND('GMT DATA'!AQ4&lt;&gt;"NA",'GMT DATA'!AQ4&lt;&gt;"Inf"),'GMT DATA'!AQ4-'GMT DATA'!AP4,"")</f>
        <v>5.4193609757835013</v>
      </c>
      <c r="AR4" s="1">
        <f>IF(AND('GMT DATA'!AR4&lt;&gt;"NA",'GMT DATA'!AR4&lt;&gt;"Inf"),'GMT DATA'!AS4-'GMT DATA'!AR4,"")</f>
        <v>7.9394653683584</v>
      </c>
      <c r="AS4" s="1">
        <f>IF(AND('GMT DATA'!AS4&lt;&gt;"NA",'GMT DATA'!AS4&lt;&gt;"Inf"),'GMT DATA'!AS4,"")</f>
        <v>-11.952619047619001</v>
      </c>
      <c r="AT4" s="1">
        <f>IF(AND('GMT DATA'!AT4&lt;&gt;"NA",'GMT DATA'!AT4&lt;&gt;"Inf"),'GMT DATA'!AT4-'GMT DATA'!AS4,"")</f>
        <v>7.9394653683583405</v>
      </c>
      <c r="AU4" s="1">
        <f>IF(AND('GMT DATA'!AU4&lt;&gt;"NA",'GMT DATA'!AU4&lt;&gt;"Inf"),'GMT DATA'!AV4-'GMT DATA'!AU4,"")</f>
        <v>4.8367051154963905</v>
      </c>
      <c r="AV4" s="1">
        <f>IF(AND('GMT DATA'!AV4&lt;&gt;"NA",'GMT DATA'!AV4&lt;&gt;"Inf"),'GMT DATA'!AV4,"")</f>
        <v>8.5973809523809503</v>
      </c>
      <c r="AW4" s="1">
        <f>IF(AND('GMT DATA'!AW4&lt;&gt;"NA",'GMT DATA'!AW4&lt;&gt;"Inf"),'GMT DATA'!AW4-'GMT DATA'!AV4,"")</f>
        <v>4.8367051154963505</v>
      </c>
      <c r="AX4" s="1">
        <f>IF(AND('GMT DATA'!AX4&lt;&gt;"NA",'GMT DATA'!AX4&lt;&gt;"Inf"),'GMT DATA'!AY4-'GMT DATA'!AX4,"")</f>
        <v>7.4307810318329004</v>
      </c>
      <c r="AY4" s="1">
        <f>IF(AND('GMT DATA'!AY4&lt;&gt;"NA",'GMT DATA'!AY4&lt;&gt;"Inf"),'GMT DATA'!AY4,"")</f>
        <v>20.55</v>
      </c>
      <c r="AZ4" s="1">
        <f>IF(AND('GMT DATA'!AZ4&lt;&gt;"NA",'GMT DATA'!AZ4&lt;&gt;"Inf"),'GMT DATA'!AZ4-'GMT DATA'!AY4,"")</f>
        <v>7.4307810318329004</v>
      </c>
      <c r="BA4" s="1">
        <f>IF(AND('GMT DATA'!BA4&lt;&gt;"NA",'GMT DATA'!BA4&lt;&gt;"Inf"),'GMT DATA'!BB4-'GMT DATA'!BA4,"")</f>
        <v>145.659495144262</v>
      </c>
      <c r="BB4" s="1">
        <f>IF(AND('GMT DATA'!BB4&lt;&gt;"NA",'GMT DATA'!BB4&lt;&gt;"Inf"),'GMT DATA'!BB4,"")</f>
        <v>500.40523629324798</v>
      </c>
      <c r="BC4" s="1">
        <f>IF(AND('GMT DATA'!BC4&lt;&gt;"NA",'GMT DATA'!BC4&lt;&gt;"Inf"),'GMT DATA'!BC4-'GMT DATA'!BB4,"")</f>
        <v>145.659495144262</v>
      </c>
      <c r="BD4" s="1">
        <f>IF(AND('GMT DATA'!BD4&lt;&gt;"NA",'GMT DATA'!BD4&lt;&gt;"Inf"),'GMT DATA'!BE4-'GMT DATA'!BD4,"")</f>
        <v>124.63073826279799</v>
      </c>
      <c r="BE4" s="1">
        <f>IF(AND('GMT DATA'!BE4&lt;&gt;"NA",'GMT DATA'!BE4&lt;&gt;"Inf"),'GMT DATA'!BE4,"")</f>
        <v>411.27136948358401</v>
      </c>
      <c r="BF4" s="1">
        <f>IF(AND('GMT DATA'!BF4&lt;&gt;"NA",'GMT DATA'!BF4&lt;&gt;"Inf"),'GMT DATA'!BF4-'GMT DATA'!BE4,"")</f>
        <v>124.63073826279896</v>
      </c>
      <c r="BG4" s="1">
        <f>IF(AND('GMT DATA'!BG4&lt;&gt;"NA",'GMT DATA'!BG4&lt;&gt;"Inf"),'GMT DATA'!BH4-'GMT DATA'!BG4,"")</f>
        <v>120.27499529905401</v>
      </c>
      <c r="BH4" s="1">
        <f>IF(AND('GMT DATA'!BH4&lt;&gt;"NA",'GMT DATA'!BH4&lt;&gt;"Inf"),'GMT DATA'!BH4,"")</f>
        <v>392.11410647437702</v>
      </c>
      <c r="BI4" s="1">
        <f>IF(AND('GMT DATA'!BI4&lt;&gt;"NA",'GMT DATA'!BI4&lt;&gt;"Inf"),'GMT DATA'!BI4-'GMT DATA'!BH4,"")</f>
        <v>120.27499529905293</v>
      </c>
      <c r="BJ4" s="1">
        <f>IF(AND('GMT DATA'!BJ4&lt;&gt;"NA",'GMT DATA'!BJ4&lt;&gt;"Inf"),'GMT DATA'!BK4-'GMT DATA'!BJ4,"")</f>
        <v>115.91866380982202</v>
      </c>
      <c r="BK4" s="1">
        <f>IF(AND('GMT DATA'!BK4&lt;&gt;"NA",'GMT DATA'!BK4&lt;&gt;"Inf"),'GMT DATA'!BK4,"")</f>
        <v>372.76781104678201</v>
      </c>
      <c r="BL4" s="1">
        <f>IF(AND('GMT DATA'!BL4&lt;&gt;"NA",'GMT DATA'!BL4&lt;&gt;"Inf"),'GMT DATA'!BL4-'GMT DATA'!BK4,"")</f>
        <v>115.91866380982196</v>
      </c>
      <c r="BM4" s="1">
        <f>IF(AND('GMT DATA'!BM4&lt;&gt;"NA",'GMT DATA'!BM4&lt;&gt;"Inf"),'GMT DATA'!BN4-'GMT DATA'!BM4,"")</f>
        <v>101.67355991780801</v>
      </c>
      <c r="BN4" s="1">
        <f>IF(AND('GMT DATA'!BN4&lt;&gt;"NA",'GMT DATA'!BN4&lt;&gt;"Inf"),'GMT DATA'!BN4,"")</f>
        <v>314.49370913551002</v>
      </c>
      <c r="BO4" s="1">
        <f>IF(AND('GMT DATA'!BO4&lt;&gt;"NA",'GMT DATA'!BO4&lt;&gt;"Inf"),'GMT DATA'!BO4-'GMT DATA'!BN4,"")</f>
        <v>101.67355991780698</v>
      </c>
      <c r="BP4" s="1">
        <f>IF(AND('GMT DATA'!BP4&lt;&gt;"NA",'GMT DATA'!BP4&lt;&gt;"Inf"),'GMT DATA'!BQ4-'GMT DATA'!BP4,"")</f>
        <v>75.849023911854999</v>
      </c>
      <c r="BQ4" s="1">
        <f>IF(AND('GMT DATA'!BQ4&lt;&gt;"NA",'GMT DATA'!BQ4&lt;&gt;"Inf"),'GMT DATA'!BQ4,"")</f>
        <v>204.771592890422</v>
      </c>
      <c r="BR4" s="1">
        <f>IF(AND('GMT DATA'!BR4&lt;&gt;"NA",'GMT DATA'!BR4&lt;&gt;"Inf"),'GMT DATA'!BR4-'GMT DATA'!BQ4,"")</f>
        <v>75.849023911854005</v>
      </c>
      <c r="BS4" s="1">
        <f>IF(AND('GMT DATA'!BS4&lt;&gt;"NA",'GMT DATA'!BS4&lt;&gt;"Inf"),'GMT DATA'!BT4-'GMT DATA'!BS4,"")</f>
        <v>193.06487767967201</v>
      </c>
      <c r="BT4" s="1">
        <f>IF(AND('GMT DATA'!BT4&lt;&gt;"NA",'GMT DATA'!BT4&lt;&gt;"Inf"),'GMT DATA'!BT4,"")</f>
        <v>-574.88660877046095</v>
      </c>
      <c r="BU4" s="1">
        <f>IF(AND('GMT DATA'!BU4&lt;&gt;"NA",'GMT DATA'!BU4&lt;&gt;"Inf"),'GMT DATA'!BU4-'GMT DATA'!BT4,"")</f>
        <v>193.06487767967093</v>
      </c>
      <c r="BV4" s="1">
        <f>IF(AND('GMT DATA'!BV4&lt;&gt;"NA",'GMT DATA'!BV4&lt;&gt;"Inf"),'GMT DATA'!BW4-'GMT DATA'!BV4,"")</f>
        <v>143.032123616653</v>
      </c>
      <c r="BW4" s="1">
        <f>IF(AND('GMT DATA'!BW4&lt;&gt;"NA",'GMT DATA'!BW4&lt;&gt;"Inf"),'GMT DATA'!BW4,"")</f>
        <v>549.18171078636499</v>
      </c>
      <c r="BX4" s="1">
        <f>IF(AND('GMT DATA'!BX4&lt;&gt;"NA",'GMT DATA'!BX4&lt;&gt;"Inf"),'GMT DATA'!BX4-'GMT DATA'!BW4,"")</f>
        <v>143.03212361665396</v>
      </c>
      <c r="BY4" s="4">
        <f>IF(AND('GMT DATA'!BY4&lt;&gt;"NA",'GMT DATA'!BY4&lt;&gt;"Inf"),'GMT DATA'!BZ4-'GMT DATA'!BY4,"")</f>
        <v>0.11798483275330898</v>
      </c>
      <c r="BZ4" s="4">
        <f>IF(AND('GMT DATA'!BZ4&lt;&gt;"NA",'GMT DATA'!BZ4&lt;&gt;"Inf"),'GMT DATA'!BZ4,"")</f>
        <v>0.17889598133808199</v>
      </c>
      <c r="CA4" s="4">
        <f>IF(AND('GMT DATA'!CA4&lt;&gt;"NA",'GMT DATA'!CA4&lt;&gt;"Inf"),'GMT DATA'!CA4-'GMT DATA'!BZ4,"")</f>
        <v>0.11798483275330901</v>
      </c>
      <c r="CB4" s="4">
        <f>IF(AND('GMT DATA'!CB4&lt;&gt;"NA",'GMT DATA'!CB4&lt;&gt;"Inf"),'GMT DATA'!CC4-'GMT DATA'!CB4,"")</f>
        <v>0.1210934483826461</v>
      </c>
      <c r="CC4" s="4">
        <f>IF(AND('GMT DATA'!CC4&lt;&gt;"NA",'GMT DATA'!CC4&lt;&gt;"Inf"),'GMT DATA'!CC4,"")</f>
        <v>9.7491697027265095E-2</v>
      </c>
      <c r="CD4" s="4">
        <f>IF(AND('GMT DATA'!CD4&lt;&gt;"NA",'GMT DATA'!CD4&lt;&gt;"Inf"),'GMT DATA'!CD4-'GMT DATA'!CC4,"")</f>
        <v>0.12109344838264591</v>
      </c>
      <c r="CE4" s="4">
        <f>IF(AND('GMT DATA'!CE4&lt;&gt;"NA",'GMT DATA'!CE4&lt;&gt;"Inf"),'GMT DATA'!CF4-'GMT DATA'!CE4,"")</f>
        <v>0.11373294565813469</v>
      </c>
      <c r="CF4" s="4">
        <f>IF(AND('GMT DATA'!CF4&lt;&gt;"NA",'GMT DATA'!CF4&lt;&gt;"Inf"),'GMT DATA'!CF4,"")</f>
        <v>3.09255114590428E-2</v>
      </c>
      <c r="CG4" s="4">
        <f>IF(AND('GMT DATA'!CG4&lt;&gt;"NA",'GMT DATA'!CG4&lt;&gt;"Inf"),'GMT DATA'!CG4-'GMT DATA'!CF4,"")</f>
        <v>0.11373294565813422</v>
      </c>
      <c r="CH4" s="1">
        <f>IF(AND('GMT DATA'!CH4&lt;&gt;"NA",'GMT DATA'!CH4&lt;&gt;"Inf"),'GMT DATA'!CI4-'GMT DATA'!CH4,"")</f>
        <v>7.6169059969749702</v>
      </c>
      <c r="CI4" s="1">
        <f>IF(AND('GMT DATA'!CI4&lt;&gt;"NA",'GMT DATA'!CI4&lt;&gt;"Inf"),'GMT DATA'!CI4,"")</f>
        <v>4.9068523949668501</v>
      </c>
      <c r="CJ4" s="1">
        <f>IF(AND('GMT DATA'!CJ4&lt;&gt;"NA",'GMT DATA'!CJ4&lt;&gt;"Inf"),'GMT DATA'!CJ4-'GMT DATA'!CI4,"")</f>
        <v>7.6169059969749506</v>
      </c>
      <c r="CK4" s="1">
        <f>IF(AND('GMT DATA'!CK4&lt;&gt;"NA",'GMT DATA'!CK4&lt;&gt;"Inf"),'GMT DATA'!CL4-'GMT DATA'!CK4,"")</f>
        <v>3.9380711072590899</v>
      </c>
      <c r="CL4" s="1">
        <f>IF(AND('GMT DATA'!CL4&lt;&gt;"NA",'GMT DATA'!CL4&lt;&gt;"Inf"),'GMT DATA'!CL4,"")</f>
        <v>-3.1464285714285798</v>
      </c>
      <c r="CM4" s="1">
        <f>IF(AND('GMT DATA'!CM4&lt;&gt;"NA",'GMT DATA'!CM4&lt;&gt;"Inf"),'GMT DATA'!CM4-'GMT DATA'!CL4,"")</f>
        <v>3.9380711072590957</v>
      </c>
      <c r="CN4" s="1">
        <f>IF(AND('GMT DATA'!CN4&lt;&gt;"NA",'GMT DATA'!CN4&lt;&gt;"Inf"),'GMT DATA'!CO4-'GMT DATA'!CN4,"")</f>
        <v>3.3185466876919603</v>
      </c>
      <c r="CO4" s="1">
        <f>IF(AND('GMT DATA'!CO4&lt;&gt;"NA",'GMT DATA'!CO4&lt;&gt;"Inf"),'GMT DATA'!CO4,"")</f>
        <v>1.2547619047619101</v>
      </c>
      <c r="CP4" s="1">
        <f>IF(AND('GMT DATA'!CP4&lt;&gt;"NA",'GMT DATA'!CP4&lt;&gt;"Inf"),'GMT DATA'!CP4-'GMT DATA'!CO4,"")</f>
        <v>3.31854668769195</v>
      </c>
      <c r="CQ4" s="1">
        <f>IF(AND('GMT DATA'!CQ4&lt;&gt;"NA",'GMT DATA'!CQ4&lt;&gt;"Inf"),'GMT DATA'!CR4-'GMT DATA'!CQ4,"")</f>
        <v>6.0345935546524796</v>
      </c>
      <c r="CR4" s="1">
        <f>IF(AND('GMT DATA'!CR4&lt;&gt;"NA",'GMT DATA'!CR4&lt;&gt;"Inf"),'GMT DATA'!CR4,"")</f>
        <v>1.90476190476191</v>
      </c>
      <c r="CS4" s="1">
        <f>IF(AND('GMT DATA'!CS4&lt;&gt;"NA",'GMT DATA'!CS4&lt;&gt;"Inf"),'GMT DATA'!CS4-'GMT DATA'!CR4,"")</f>
        <v>6.0345935546524707</v>
      </c>
      <c r="CT4" s="1">
        <f>IF(AND('GMT DATA'!CT4&lt;&gt;"NA",'GMT DATA'!CT4&lt;&gt;"Inf"),'GMT DATA'!CU4-'GMT DATA'!CT4,"")</f>
        <v>0.51645925176160667</v>
      </c>
      <c r="CU4" s="1">
        <f>IF(AND('GMT DATA'!CU4&lt;&gt;"NA",'GMT DATA'!CU4&lt;&gt;"Inf"),'GMT DATA'!CU4,"")</f>
        <v>0.42</v>
      </c>
      <c r="CV4" s="1">
        <f>IF(AND('GMT DATA'!CV4&lt;&gt;"NA",'GMT DATA'!CV4&lt;&gt;"Inf"),'GMT DATA'!CV4-'GMT DATA'!CU4,"")</f>
        <v>0.51645925176160712</v>
      </c>
      <c r="CW4" s="1">
        <f>IF(AND('GMT DATA'!CW4&lt;&gt;"NA",'GMT DATA'!CW4&lt;&gt;"Inf"),'GMT DATA'!CX4-'GMT DATA'!CW4,"")</f>
        <v>0.16823522956242098</v>
      </c>
      <c r="CX4" s="1">
        <f>IF(AND('GMT DATA'!CX4&lt;&gt;"NA",'GMT DATA'!CX4&lt;&gt;"Inf"),'GMT DATA'!CX4,"")</f>
        <v>-0.15180867742809301</v>
      </c>
      <c r="CY4" s="1">
        <f>IF(AND('GMT DATA'!CY4&lt;&gt;"NA",'GMT DATA'!CY4&lt;&gt;"Inf"),'GMT DATA'!CY4-'GMT DATA'!CX4,"")</f>
        <v>0.1682352295624206</v>
      </c>
      <c r="CZ4" s="1">
        <f>IF(AND('GMT DATA'!CZ4&lt;&gt;"NA",'GMT DATA'!CZ4&lt;&gt;"Inf"),'GMT DATA'!DA4-'GMT DATA'!CZ4,"")</f>
        <v>3.9258370537238703</v>
      </c>
      <c r="DA4" s="1">
        <f>IF(AND('GMT DATA'!DA4&lt;&gt;"NA",'GMT DATA'!DA4&lt;&gt;"Inf"),'GMT DATA'!DA4,"")</f>
        <v>1.1621436963762599</v>
      </c>
      <c r="DB4" s="1">
        <f>IF(AND('GMT DATA'!DB4&lt;&gt;"NA",'GMT DATA'!DB4&lt;&gt;"Inf"),'GMT DATA'!DB4-'GMT DATA'!DA4,"")</f>
        <v>3.9258370537238703</v>
      </c>
      <c r="DC4" s="1">
        <f>IF(AND('GMT DATA'!DC4&lt;&gt;"NA",'GMT DATA'!DC4&lt;&gt;"Inf"),'GMT DATA'!DD4-'GMT DATA'!DC4,"")</f>
        <v>19.336566697002141</v>
      </c>
      <c r="DD4" s="1">
        <f>IF(AND('GMT DATA'!DD4&lt;&gt;"NA",'GMT DATA'!DD4&lt;&gt;"Inf"),'GMT DATA'!DD4,"")</f>
        <v>11.434320450737401</v>
      </c>
      <c r="DE4" s="1">
        <f>IF(AND('GMT DATA'!DE4&lt;&gt;"NA",'GMT DATA'!DE4&lt;&gt;"Inf"),'GMT DATA'!DE4-'GMT DATA'!DD4,"")</f>
        <v>19.336566697002098</v>
      </c>
    </row>
    <row r="5" spans="1:109">
      <c r="A5" t="str">
        <f>IF(AND('GMT DATA'!A5&lt;&gt;"NA",'GMT DATA'!A5&lt;&gt;"Inf"),'GMT DATA'!A5,"")</f>
        <v>+2C</v>
      </c>
      <c r="B5" s="1">
        <f>IF(AND('GMT DATA'!B5&lt;&gt;"NA",'GMT DATA'!B5&lt;&gt;"Inf"),'GMT DATA'!C5-'GMT DATA'!B5,"")</f>
        <v>1.0442839131294199</v>
      </c>
      <c r="C5" s="1">
        <f>IF(AND('GMT DATA'!C5&lt;&gt;"NA",'GMT DATA'!C5&lt;&gt;"Inf"),'GMT DATA'!C5,"")</f>
        <v>2.9935488192386699</v>
      </c>
      <c r="D5" s="1">
        <f>IF(AND('GMT DATA'!D5&lt;&gt;"NA",'GMT DATA'!D5&lt;&gt;"Inf"),'GMT DATA'!D5-'GMT DATA'!C5,"")</f>
        <v>1.0442839131294304</v>
      </c>
      <c r="E5" s="1">
        <f>IF(AND('GMT DATA'!E5&lt;&gt;"NA",'GMT DATA'!E5&lt;&gt;"Inf"),'GMT DATA'!F5-'GMT DATA'!E5,"")</f>
        <v>0.63327308825363993</v>
      </c>
      <c r="F5" s="1">
        <f>IF(AND('GMT DATA'!F5&lt;&gt;"NA",'GMT DATA'!F5&lt;&gt;"Inf"),'GMT DATA'!F5,"")</f>
        <v>3.1474966056006299</v>
      </c>
      <c r="G5" s="1">
        <f>IF(AND('GMT DATA'!G5&lt;&gt;"NA",'GMT DATA'!G5&lt;&gt;"Inf"),'GMT DATA'!G5-'GMT DATA'!F5,"")</f>
        <v>0.63327308825363993</v>
      </c>
      <c r="H5" s="1">
        <f>IF(AND('GMT DATA'!H5&lt;&gt;"NA",'GMT DATA'!H5&lt;&gt;"Inf"),'GMT DATA'!I5-'GMT DATA'!H5,"")</f>
        <v>0.56656346805583979</v>
      </c>
      <c r="I5" s="1">
        <f>IF(AND('GMT DATA'!I5&lt;&gt;"NA",'GMT DATA'!I5&lt;&gt;"Inf"),'GMT DATA'!I5,"")</f>
        <v>2.9197655189604999</v>
      </c>
      <c r="J5" s="1">
        <f>IF(AND('GMT DATA'!J5&lt;&gt;"NA",'GMT DATA'!J5&lt;&gt;"Inf"),'GMT DATA'!J5-'GMT DATA'!I5,"")</f>
        <v>0.56656346805583002</v>
      </c>
      <c r="K5" s="1">
        <f>IF(AND('GMT DATA'!K5&lt;&gt;"NA",'GMT DATA'!K5&lt;&gt;"Inf"),'GMT DATA'!L5-'GMT DATA'!K5,"")</f>
        <v>1.3591533730217003</v>
      </c>
      <c r="L5" s="1">
        <f>IF(AND('GMT DATA'!L5&lt;&gt;"NA",'GMT DATA'!L5&lt;&gt;"Inf"),'GMT DATA'!L5,"")</f>
        <v>2.9789028027275601</v>
      </c>
      <c r="M5" s="1">
        <f>IF(AND('GMT DATA'!M5&lt;&gt;"NA",'GMT DATA'!M5&lt;&gt;"Inf"),'GMT DATA'!M5-'GMT DATA'!L5,"")</f>
        <v>1.35915337302171</v>
      </c>
      <c r="N5" s="1">
        <f>IF(AND('GMT DATA'!N5&lt;&gt;"NA",'GMT DATA'!N5&lt;&gt;"Inf"),'GMT DATA'!O5-'GMT DATA'!N5,"")</f>
        <v>0.74309668676584995</v>
      </c>
      <c r="O5" s="1">
        <f>IF(AND('GMT DATA'!O5&lt;&gt;"NA",'GMT DATA'!O5&lt;&gt;"Inf"),'GMT DATA'!O5,"")</f>
        <v>3.2489195533025801</v>
      </c>
      <c r="P5" s="1">
        <f>IF(AND('GMT DATA'!P5&lt;&gt;"NA",'GMT DATA'!P5&lt;&gt;"Inf"),'GMT DATA'!P5-'GMT DATA'!O5,"")</f>
        <v>0.74309668676585972</v>
      </c>
      <c r="Q5" s="1">
        <f>IF(AND('GMT DATA'!Q5&lt;&gt;"NA",'GMT DATA'!Q5&lt;&gt;"Inf"),'GMT DATA'!R5-'GMT DATA'!Q5,"")</f>
        <v>2.6330649016780496</v>
      </c>
      <c r="R5" s="1">
        <f>IF(AND('GMT DATA'!R5&lt;&gt;"NA",'GMT DATA'!R5&lt;&gt;"Inf"),'GMT DATA'!R5,"")</f>
        <v>5.7996697834559896</v>
      </c>
      <c r="S5" s="1">
        <f>IF(AND('GMT DATA'!S5&lt;&gt;"NA",'GMT DATA'!S5&lt;&gt;"Inf"),'GMT DATA'!S5-'GMT DATA'!R5,"")</f>
        <v>2.6330649016780399</v>
      </c>
      <c r="T5" s="1">
        <f>IF(AND('GMT DATA'!T5&lt;&gt;"NA",'GMT DATA'!T5&lt;&gt;"Inf"),'GMT DATA'!U5-'GMT DATA'!T5,"")</f>
        <v>1.0369896287933598</v>
      </c>
      <c r="U5" s="1">
        <f>IF(AND('GMT DATA'!U5&lt;&gt;"NA",'GMT DATA'!U5&lt;&gt;"Inf"),'GMT DATA'!U5,"")</f>
        <v>3.5519324638729999</v>
      </c>
      <c r="V5" s="1">
        <f>IF(AND('GMT DATA'!V5&lt;&gt;"NA",'GMT DATA'!V5&lt;&gt;"Inf"),'GMT DATA'!V5-'GMT DATA'!U5,"")</f>
        <v>1.03698962879337</v>
      </c>
      <c r="W5" s="1">
        <f>IF(AND('GMT DATA'!W5&lt;&gt;"NA",'GMT DATA'!W5&lt;&gt;"Inf"),'GMT DATA'!X5-'GMT DATA'!W5,"")</f>
        <v>7.409375880387298</v>
      </c>
      <c r="X5" s="1">
        <f>IF(AND('GMT DATA'!X5&lt;&gt;"NA",'GMT DATA'!X5&lt;&gt;"Inf"),'GMT DATA'!X5,"")</f>
        <v>31.127619047619</v>
      </c>
      <c r="Y5" s="1">
        <f>IF(AND('GMT DATA'!Y5&lt;&gt;"NA",'GMT DATA'!Y5&lt;&gt;"Inf"),'GMT DATA'!Y5-'GMT DATA'!X5,"")</f>
        <v>7.409375880387401</v>
      </c>
      <c r="Z5" s="1">
        <f>IF(AND('GMT DATA'!Z5&lt;&gt;"NA",'GMT DATA'!Z5&lt;&gt;"Inf"),'GMT DATA'!AA5-'GMT DATA'!Z5,"")</f>
        <v>7.1876433696790976</v>
      </c>
      <c r="AA5" s="1">
        <f>IF(AND('GMT DATA'!AA5&lt;&gt;"NA",'GMT DATA'!AA5&lt;&gt;"Inf"),'GMT DATA'!AA5,"")</f>
        <v>24.342380952380999</v>
      </c>
      <c r="AB5" s="1">
        <f>IF(AND('GMT DATA'!AB5&lt;&gt;"NA",'GMT DATA'!AB5&lt;&gt;"Inf"),'GMT DATA'!AB5-'GMT DATA'!AA5,"")</f>
        <v>7.1876433696790016</v>
      </c>
      <c r="AC5" s="1">
        <f>IF(AND('GMT DATA'!AC5&lt;&gt;"NA",'GMT DATA'!AC5&lt;&gt;"Inf"),'GMT DATA'!AD5-'GMT DATA'!AC5,"")</f>
        <v>6.271071513557601</v>
      </c>
      <c r="AD5" s="1">
        <f>IF(AND('GMT DATA'!AD5&lt;&gt;"NA",'GMT DATA'!AD5&lt;&gt;"Inf"),'GMT DATA'!AD5,"")</f>
        <v>-31.979285714285702</v>
      </c>
      <c r="AE5" s="1">
        <f>IF(AND('GMT DATA'!AE5&lt;&gt;"NA",'GMT DATA'!AE5&lt;&gt;"Inf"),'GMT DATA'!AE5-'GMT DATA'!AD5,"")</f>
        <v>6.271071513557601</v>
      </c>
      <c r="AF5" s="1">
        <f>IF(AND('GMT DATA'!AF5&lt;&gt;"NA",'GMT DATA'!AF5&lt;&gt;"Inf"),'GMT DATA'!AG5-'GMT DATA'!AF5,"")</f>
        <v>2.3282509607218405</v>
      </c>
      <c r="AG5" s="1">
        <f>MAX(IF(AND('GMT DATA'!AG5&lt;&gt;"NA",'GMT DATA'!AG5&lt;&gt;"Inf"),'GMT DATA'!AG5,""),-AG$2)</f>
        <v>-3.3666666666666698</v>
      </c>
      <c r="AH5" s="1">
        <f>MAX(0,MIN(IF(AND('GMT DATA'!AH5&lt;&gt;"NA",'GMT DATA'!AH5&lt;&gt;"Inf"),'GMT DATA'!AH5-'GMT DATA'!AG5,""),AG5+AG$2))</f>
        <v>0</v>
      </c>
      <c r="AI5" s="1">
        <f>IF(AND('GMT DATA'!AI5&lt;&gt;"NA",'GMT DATA'!AI5&lt;&gt;"Inf"),'GMT DATA'!AJ5-'GMT DATA'!AI5,"")</f>
        <v>3.5318367808640598</v>
      </c>
      <c r="AJ5" s="1">
        <f>IF(AND('GMT DATA'!AJ5&lt;&gt;"NA",'GMT DATA'!AJ5&lt;&gt;"Inf"),'GMT DATA'!AJ5,"")</f>
        <v>13.1840476190476</v>
      </c>
      <c r="AK5" s="1">
        <f>IF(AND('GMT DATA'!AK5&lt;&gt;"NA",'GMT DATA'!AK5&lt;&gt;"Inf"),'GMT DATA'!AK5-'GMT DATA'!AJ5,"")</f>
        <v>3.5318367808641007</v>
      </c>
      <c r="AL5" s="1">
        <f>IF(AND('GMT DATA'!AL5&lt;&gt;"NA",'GMT DATA'!AL5&lt;&gt;"Inf"),'GMT DATA'!AM5-'GMT DATA'!AL5,"")</f>
        <v>3.6082947365530007</v>
      </c>
      <c r="AM5" s="1">
        <f>IF(AND('GMT DATA'!AM5&lt;&gt;"NA",'GMT DATA'!AM5&lt;&gt;"Inf"),'GMT DATA'!AM5,"")</f>
        <v>-11.4980952380952</v>
      </c>
      <c r="AN5" s="1">
        <f>IF(AND('GMT DATA'!AN5&lt;&gt;"NA",'GMT DATA'!AN5&lt;&gt;"Inf"),'GMT DATA'!AN5-'GMT DATA'!AM5,"")</f>
        <v>3.6082947365529501</v>
      </c>
      <c r="AO5" s="1">
        <f>IF(AND('GMT DATA'!AO5&lt;&gt;"NA",'GMT DATA'!AO5&lt;&gt;"Inf"),'GMT DATA'!AP5-'GMT DATA'!AO5,"")</f>
        <v>5.3156731588201005</v>
      </c>
      <c r="AP5" s="1">
        <f>IF(AND('GMT DATA'!AP5&lt;&gt;"NA",'GMT DATA'!AP5&lt;&gt;"Inf"),'GMT DATA'!AP5,"")</f>
        <v>24.6821428571429</v>
      </c>
      <c r="AQ5" s="1">
        <f>IF(AND('GMT DATA'!AQ5&lt;&gt;"NA",'GMT DATA'!AQ5&lt;&gt;"Inf"),'GMT DATA'!AQ5-'GMT DATA'!AP5,"")</f>
        <v>5.315673158820001</v>
      </c>
      <c r="AR5" s="1">
        <f>IF(AND('GMT DATA'!AR5&lt;&gt;"NA",'GMT DATA'!AR5&lt;&gt;"Inf"),'GMT DATA'!AS5-'GMT DATA'!AR5,"")</f>
        <v>10.258769761697099</v>
      </c>
      <c r="AS5" s="1">
        <f>IF(AND('GMT DATA'!AS5&lt;&gt;"NA",'GMT DATA'!AS5&lt;&gt;"Inf"),'GMT DATA'!AS5,"")</f>
        <v>-18.531190476190499</v>
      </c>
      <c r="AT5" s="1">
        <f>IF(AND('GMT DATA'!AT5&lt;&gt;"NA",'GMT DATA'!AT5&lt;&gt;"Inf"),'GMT DATA'!AT5-'GMT DATA'!AS5,"")</f>
        <v>10.258769761697149</v>
      </c>
      <c r="AU5" s="1">
        <f>IF(AND('GMT DATA'!AU5&lt;&gt;"NA",'GMT DATA'!AU5&lt;&gt;"Inf"),'GMT DATA'!AV5-'GMT DATA'!AU5,"")</f>
        <v>4.6696656710531999</v>
      </c>
      <c r="AV5" s="1">
        <f>IF(AND('GMT DATA'!AV5&lt;&gt;"NA",'GMT DATA'!AV5&lt;&gt;"Inf"),'GMT DATA'!AV5,"")</f>
        <v>11.8497619047619</v>
      </c>
      <c r="AW5" s="1">
        <f>IF(AND('GMT DATA'!AW5&lt;&gt;"NA",'GMT DATA'!AW5&lt;&gt;"Inf"),'GMT DATA'!AW5-'GMT DATA'!AV5,"")</f>
        <v>4.6696656710532007</v>
      </c>
      <c r="AX5" s="1">
        <f>IF(AND('GMT DATA'!AX5&lt;&gt;"NA",'GMT DATA'!AX5&lt;&gt;"Inf"),'GMT DATA'!AY5-'GMT DATA'!AX5,"")</f>
        <v>11.3000900372089</v>
      </c>
      <c r="AY5" s="1">
        <f>IF(AND('GMT DATA'!AY5&lt;&gt;"NA",'GMT DATA'!AY5&lt;&gt;"Inf"),'GMT DATA'!AY5,"")</f>
        <v>30.380952380952401</v>
      </c>
      <c r="AZ5" s="1">
        <f>IF(AND('GMT DATA'!AZ5&lt;&gt;"NA",'GMT DATA'!AZ5&lt;&gt;"Inf"),'GMT DATA'!AZ5-'GMT DATA'!AY5,"")</f>
        <v>11.300090037208896</v>
      </c>
      <c r="BA5" s="1">
        <f>IF(AND('GMT DATA'!BA5&lt;&gt;"NA",'GMT DATA'!BA5&lt;&gt;"Inf"),'GMT DATA'!BB5-'GMT DATA'!BA5,"")</f>
        <v>147.90355538440804</v>
      </c>
      <c r="BB5" s="1">
        <f>IF(AND('GMT DATA'!BB5&lt;&gt;"NA",'GMT DATA'!BB5&lt;&gt;"Inf"),'GMT DATA'!BB5,"")</f>
        <v>750.07233892531599</v>
      </c>
      <c r="BC5" s="1">
        <f>IF(AND('GMT DATA'!BC5&lt;&gt;"NA",'GMT DATA'!BC5&lt;&gt;"Inf"),'GMT DATA'!BC5-'GMT DATA'!BB5,"")</f>
        <v>147.90355538440804</v>
      </c>
      <c r="BD5" s="1">
        <f>IF(AND('GMT DATA'!BD5&lt;&gt;"NA",'GMT DATA'!BD5&lt;&gt;"Inf"),'GMT DATA'!BE5-'GMT DATA'!BD5,"")</f>
        <v>130.58249964246602</v>
      </c>
      <c r="BE5" s="1">
        <f>IF(AND('GMT DATA'!BE5&lt;&gt;"NA",'GMT DATA'!BE5&lt;&gt;"Inf"),'GMT DATA'!BE5,"")</f>
        <v>621.34035490490101</v>
      </c>
      <c r="BF5" s="1">
        <f>IF(AND('GMT DATA'!BF5&lt;&gt;"NA",'GMT DATA'!BF5&lt;&gt;"Inf"),'GMT DATA'!BF5-'GMT DATA'!BE5,"")</f>
        <v>130.58249964246704</v>
      </c>
      <c r="BG5" s="1">
        <f>IF(AND('GMT DATA'!BG5&lt;&gt;"NA",'GMT DATA'!BG5&lt;&gt;"Inf"),'GMT DATA'!BH5-'GMT DATA'!BG5,"")</f>
        <v>126.68073405921001</v>
      </c>
      <c r="BH5" s="1">
        <f>IF(AND('GMT DATA'!BH5&lt;&gt;"NA",'GMT DATA'!BH5&lt;&gt;"Inf"),'GMT DATA'!BH5,"")</f>
        <v>593.27394592285202</v>
      </c>
      <c r="BI5" s="1">
        <f>IF(AND('GMT DATA'!BI5&lt;&gt;"NA",'GMT DATA'!BI5&lt;&gt;"Inf"),'GMT DATA'!BI5-'GMT DATA'!BH5,"")</f>
        <v>126.68073405920893</v>
      </c>
      <c r="BJ5" s="1">
        <f>IF(AND('GMT DATA'!BJ5&lt;&gt;"NA",'GMT DATA'!BJ5&lt;&gt;"Inf"),'GMT DATA'!BK5-'GMT DATA'!BJ5,"")</f>
        <v>122.50270730842698</v>
      </c>
      <c r="BK5" s="1">
        <f>IF(AND('GMT DATA'!BK5&lt;&gt;"NA",'GMT DATA'!BK5&lt;&gt;"Inf"),'GMT DATA'!BK5,"")</f>
        <v>564.57075148809497</v>
      </c>
      <c r="BL5" s="1">
        <f>IF(AND('GMT DATA'!BL5&lt;&gt;"NA",'GMT DATA'!BL5&lt;&gt;"Inf"),'GMT DATA'!BL5-'GMT DATA'!BK5,"")</f>
        <v>122.50270730842703</v>
      </c>
      <c r="BM5" s="1">
        <f>IF(AND('GMT DATA'!BM5&lt;&gt;"NA",'GMT DATA'!BM5&lt;&gt;"Inf"),'GMT DATA'!BN5-'GMT DATA'!BM5,"")</f>
        <v>107.594339116154</v>
      </c>
      <c r="BN5" s="1">
        <f>IF(AND('GMT DATA'!BN5&lt;&gt;"NA",'GMT DATA'!BN5&lt;&gt;"Inf"),'GMT DATA'!BN5,"")</f>
        <v>478.26257335844502</v>
      </c>
      <c r="BO5" s="1">
        <f>IF(AND('GMT DATA'!BO5&lt;&gt;"NA",'GMT DATA'!BO5&lt;&gt;"Inf"),'GMT DATA'!BO5-'GMT DATA'!BN5,"")</f>
        <v>107.59433911615395</v>
      </c>
      <c r="BP5" s="1">
        <f>IF(AND('GMT DATA'!BP5&lt;&gt;"NA",'GMT DATA'!BP5&lt;&gt;"Inf"),'GMT DATA'!BQ5-'GMT DATA'!BP5,"")</f>
        <v>76.869769662577994</v>
      </c>
      <c r="BQ5" s="1">
        <f>IF(AND('GMT DATA'!BQ5&lt;&gt;"NA",'GMT DATA'!BQ5&lt;&gt;"Inf"),'GMT DATA'!BQ5,"")</f>
        <v>322.522080517723</v>
      </c>
      <c r="BR5" s="1">
        <f>IF(AND('GMT DATA'!BR5&lt;&gt;"NA",'GMT DATA'!BR5&lt;&gt;"Inf"),'GMT DATA'!BR5-'GMT DATA'!BQ5,"")</f>
        <v>76.869769662579017</v>
      </c>
      <c r="BS5" s="1">
        <f>IF(AND('GMT DATA'!BS5&lt;&gt;"NA",'GMT DATA'!BS5&lt;&gt;"Inf"),'GMT DATA'!BT5-'GMT DATA'!BS5,"")</f>
        <v>189.53506515515505</v>
      </c>
      <c r="BT5" s="1">
        <f>IF(AND('GMT DATA'!BT5&lt;&gt;"NA",'GMT DATA'!BT5&lt;&gt;"Inf"),'GMT DATA'!BT5,"")</f>
        <v>-823.89172351655498</v>
      </c>
      <c r="BU5" s="1">
        <f>IF(AND('GMT DATA'!BU5&lt;&gt;"NA",'GMT DATA'!BU5&lt;&gt;"Inf"),'GMT DATA'!BU5-'GMT DATA'!BT5,"")</f>
        <v>189.53506515515494</v>
      </c>
      <c r="BV5" s="1">
        <f>IF(AND('GMT DATA'!BV5&lt;&gt;"NA",'GMT DATA'!BV5&lt;&gt;"Inf"),'GMT DATA'!BW5-'GMT DATA'!BV5,"")</f>
        <v>168.92247699189591</v>
      </c>
      <c r="BW5" s="1">
        <f>IF(AND('GMT DATA'!BW5&lt;&gt;"NA",'GMT DATA'!BW5&lt;&gt;"Inf"),'GMT DATA'!BW5,"")</f>
        <v>807.69671206519695</v>
      </c>
      <c r="BX5" s="1">
        <f>IF(AND('GMT DATA'!BX5&lt;&gt;"NA",'GMT DATA'!BX5&lt;&gt;"Inf"),'GMT DATA'!BX5-'GMT DATA'!BW5,"")</f>
        <v>168.92247699189602</v>
      </c>
      <c r="BY5" s="4">
        <f>IF(AND('GMT DATA'!BY5&lt;&gt;"NA",'GMT DATA'!BY5&lt;&gt;"Inf"),'GMT DATA'!BZ5-'GMT DATA'!BY5,"")</f>
        <v>0.11426724552240601</v>
      </c>
      <c r="BZ5" s="4">
        <f>IF(AND('GMT DATA'!BZ5&lt;&gt;"NA",'GMT DATA'!BZ5&lt;&gt;"Inf"),'GMT DATA'!BZ5,"")</f>
        <v>0.21930500855862101</v>
      </c>
      <c r="CA5" s="4">
        <f>IF(AND('GMT DATA'!CA5&lt;&gt;"NA",'GMT DATA'!CA5&lt;&gt;"Inf"),'GMT DATA'!CA5-'GMT DATA'!BZ5,"")</f>
        <v>0.11426724552240597</v>
      </c>
      <c r="CB5" s="4">
        <f>IF(AND('GMT DATA'!CB5&lt;&gt;"NA",'GMT DATA'!CB5&lt;&gt;"Inf"),'GMT DATA'!CC5-'GMT DATA'!CB5,"")</f>
        <v>0.14659539118631382</v>
      </c>
      <c r="CC5" s="4">
        <f>IF(AND('GMT DATA'!CC5&lt;&gt;"NA",'GMT DATA'!CC5&lt;&gt;"Inf"),'GMT DATA'!CC5,"")</f>
        <v>0.124049829882798</v>
      </c>
      <c r="CD5" s="4">
        <f>IF(AND('GMT DATA'!CD5&lt;&gt;"NA",'GMT DATA'!CD5&lt;&gt;"Inf"),'GMT DATA'!CD5-'GMT DATA'!CC5,"")</f>
        <v>0.14659539118631298</v>
      </c>
      <c r="CE5" s="4">
        <f>IF(AND('GMT DATA'!CE5&lt;&gt;"NA",'GMT DATA'!CE5&lt;&gt;"Inf"),'GMT DATA'!CF5-'GMT DATA'!CE5,"")</f>
        <v>0.1479385048022781</v>
      </c>
      <c r="CF5" s="4">
        <f>IF(AND('GMT DATA'!CF5&lt;&gt;"NA",'GMT DATA'!CF5&lt;&gt;"Inf"),'GMT DATA'!CF5,"")</f>
        <v>5.0624329965930498E-2</v>
      </c>
      <c r="CG5" s="4">
        <f>IF(AND('GMT DATA'!CG5&lt;&gt;"NA",'GMT DATA'!CG5&lt;&gt;"Inf"),'GMT DATA'!CG5-'GMT DATA'!CF5,"")</f>
        <v>0.14793850480227849</v>
      </c>
      <c r="CH5" s="1">
        <f>IF(AND('GMT DATA'!CH5&lt;&gt;"NA",'GMT DATA'!CH5&lt;&gt;"Inf"),'GMT DATA'!CI5-'GMT DATA'!CH5,"")</f>
        <v>6.24887948052897</v>
      </c>
      <c r="CI5" s="1">
        <f>IF(AND('GMT DATA'!CI5&lt;&gt;"NA",'GMT DATA'!CI5&lt;&gt;"Inf"),'GMT DATA'!CI5,"")</f>
        <v>4.5889476228895596</v>
      </c>
      <c r="CJ5" s="1">
        <f>IF(AND('GMT DATA'!CJ5&lt;&gt;"NA",'GMT DATA'!CJ5&lt;&gt;"Inf"),'GMT DATA'!CJ5-'GMT DATA'!CI5,"")</f>
        <v>6.2488794805289398</v>
      </c>
      <c r="CK5" s="1">
        <f>IF(AND('GMT DATA'!CK5&lt;&gt;"NA",'GMT DATA'!CK5&lt;&gt;"Inf"),'GMT DATA'!CL5-'GMT DATA'!CK5,"")</f>
        <v>3.7059835481228003</v>
      </c>
      <c r="CL5" s="1">
        <f>IF(AND('GMT DATA'!CL5&lt;&gt;"NA",'GMT DATA'!CL5&lt;&gt;"Inf"),'GMT DATA'!CL5,"")</f>
        <v>-4.1988095238095298</v>
      </c>
      <c r="CM5" s="1">
        <f>IF(AND('GMT DATA'!CM5&lt;&gt;"NA",'GMT DATA'!CM5&lt;&gt;"Inf"),'GMT DATA'!CM5-'GMT DATA'!CL5,"")</f>
        <v>3.7059835481228096</v>
      </c>
      <c r="CN5" s="1">
        <f>IF(AND('GMT DATA'!CN5&lt;&gt;"NA",'GMT DATA'!CN5&lt;&gt;"Inf"),'GMT DATA'!CO5-'GMT DATA'!CN5,"")</f>
        <v>3.3625119262585201</v>
      </c>
      <c r="CO5" s="1">
        <f>IF(AND('GMT DATA'!CO5&lt;&gt;"NA",'GMT DATA'!CO5&lt;&gt;"Inf"),'GMT DATA'!CO5,"")</f>
        <v>1.49285714285714</v>
      </c>
      <c r="CP5" s="1">
        <f>IF(AND('GMT DATA'!CP5&lt;&gt;"NA",'GMT DATA'!CP5&lt;&gt;"Inf"),'GMT DATA'!CP5-'GMT DATA'!CO5,"")</f>
        <v>3.3625119262585299</v>
      </c>
      <c r="CQ5" s="1">
        <f>IF(AND('GMT DATA'!CQ5&lt;&gt;"NA",'GMT DATA'!CQ5&lt;&gt;"Inf"),'GMT DATA'!CR5-'GMT DATA'!CQ5,"")</f>
        <v>6.01413718198053</v>
      </c>
      <c r="CR5" s="1">
        <f>IF(AND('GMT DATA'!CR5&lt;&gt;"NA",'GMT DATA'!CR5&lt;&gt;"Inf"),'GMT DATA'!CR5,"")</f>
        <v>2.8142857142857198</v>
      </c>
      <c r="CS5" s="1">
        <f>IF(AND('GMT DATA'!CS5&lt;&gt;"NA",'GMT DATA'!CS5&lt;&gt;"Inf"),'GMT DATA'!CS5-'GMT DATA'!CR5,"")</f>
        <v>6.0141371819805194</v>
      </c>
      <c r="CT5" s="1">
        <f>IF(AND('GMT DATA'!CT5&lt;&gt;"NA",'GMT DATA'!CT5&lt;&gt;"Inf"),'GMT DATA'!CU5-'GMT DATA'!CT5,"")</f>
        <v>0.5043754135791404</v>
      </c>
      <c r="CU5" s="1">
        <f>IF(AND('GMT DATA'!CU5&lt;&gt;"NA",'GMT DATA'!CU5&lt;&gt;"Inf"),'GMT DATA'!CU5,"")</f>
        <v>0.45333333333333298</v>
      </c>
      <c r="CV5" s="1">
        <f>IF(AND('GMT DATA'!CV5&lt;&gt;"NA",'GMT DATA'!CV5&lt;&gt;"Inf"),'GMT DATA'!CV5-'GMT DATA'!CU5,"")</f>
        <v>0.50437541357914095</v>
      </c>
      <c r="CW5" s="1">
        <f>IF(AND('GMT DATA'!CW5&lt;&gt;"NA",'GMT DATA'!CW5&lt;&gt;"Inf"),'GMT DATA'!CX5-'GMT DATA'!CW5,"")</f>
        <v>0.16782494477527102</v>
      </c>
      <c r="CX5" s="1">
        <f>IF(AND('GMT DATA'!CX5&lt;&gt;"NA",'GMT DATA'!CX5&lt;&gt;"Inf"),'GMT DATA'!CX5,"")</f>
        <v>-0.201297483946596</v>
      </c>
      <c r="CY5" s="1">
        <f>IF(AND('GMT DATA'!CY5&lt;&gt;"NA",'GMT DATA'!CY5&lt;&gt;"Inf"),'GMT DATA'!CY5-'GMT DATA'!CX5,"")</f>
        <v>0.16782494477527049</v>
      </c>
      <c r="CZ5" s="1">
        <f>IF(AND('GMT DATA'!CZ5&lt;&gt;"NA",'GMT DATA'!CZ5&lt;&gt;"Inf"),'GMT DATA'!DA5-'GMT DATA'!CZ5,"")</f>
        <v>4.9574542497328302</v>
      </c>
      <c r="DA5" s="1">
        <f>IF(AND('GMT DATA'!DA5&lt;&gt;"NA",'GMT DATA'!DA5&lt;&gt;"Inf"),'GMT DATA'!DA5,"")</f>
        <v>3.1296764991396899</v>
      </c>
      <c r="DB5" s="1">
        <f>IF(AND('GMT DATA'!DB5&lt;&gt;"NA",'GMT DATA'!DB5&lt;&gt;"Inf"),'GMT DATA'!DB5-'GMT DATA'!DA5,"")</f>
        <v>4.9574542497328409</v>
      </c>
      <c r="DC5" s="1">
        <f>IF(AND('GMT DATA'!DC5&lt;&gt;"NA",'GMT DATA'!DC5&lt;&gt;"Inf"),'GMT DATA'!DD5-'GMT DATA'!DC5,"")</f>
        <v>39.533639595211994</v>
      </c>
      <c r="DD5" s="1">
        <f>IF(AND('GMT DATA'!DD5&lt;&gt;"NA",'GMT DATA'!DD5&lt;&gt;"Inf"),'GMT DATA'!DD5,"")</f>
        <v>25.816544106801398</v>
      </c>
      <c r="DE5" s="1">
        <f>IF(AND('GMT DATA'!DE5&lt;&gt;"NA",'GMT DATA'!DE5&lt;&gt;"Inf"),'GMT DATA'!DE5-'GMT DATA'!DD5,"")</f>
        <v>39.533639595211895</v>
      </c>
    </row>
    <row r="6" spans="1:109">
      <c r="A6" t="str">
        <f>IF(AND('GMT DATA'!A6&lt;&gt;"NA",'GMT DATA'!A6&lt;&gt;"Inf"),'GMT DATA'!A6,"")</f>
        <v>+3C</v>
      </c>
      <c r="B6" s="1">
        <f>IF(AND('GMT DATA'!B6&lt;&gt;"NA",'GMT DATA'!B6&lt;&gt;"Inf"),'GMT DATA'!C6-'GMT DATA'!B6,"")</f>
        <v>1.3271235022532597</v>
      </c>
      <c r="C6" s="1">
        <f>IF(AND('GMT DATA'!C6&lt;&gt;"NA",'GMT DATA'!C6&lt;&gt;"Inf"),'GMT DATA'!C6,"")</f>
        <v>4.4880964130529097</v>
      </c>
      <c r="D6" s="1">
        <f>IF(AND('GMT DATA'!D6&lt;&gt;"NA",'GMT DATA'!D6&lt;&gt;"Inf"),'GMT DATA'!D6-'GMT DATA'!C6,"")</f>
        <v>1.3271235022532499</v>
      </c>
      <c r="E6" s="1">
        <f>IF(AND('GMT DATA'!E6&lt;&gt;"NA",'GMT DATA'!E6&lt;&gt;"Inf"),'GMT DATA'!F6-'GMT DATA'!E6,"")</f>
        <v>1.0159499180318097</v>
      </c>
      <c r="F6" s="1">
        <f>IF(AND('GMT DATA'!F6&lt;&gt;"NA",'GMT DATA'!F6&lt;&gt;"Inf"),'GMT DATA'!F6,"")</f>
        <v>4.8158891255136496</v>
      </c>
      <c r="G6" s="1">
        <f>IF(AND('GMT DATA'!G6&lt;&gt;"NA",'GMT DATA'!G6&lt;&gt;"Inf"),'GMT DATA'!G6-'GMT DATA'!F6,"")</f>
        <v>1.0159499180318106</v>
      </c>
      <c r="H6" s="1">
        <f>IF(AND('GMT DATA'!H6&lt;&gt;"NA",'GMT DATA'!H6&lt;&gt;"Inf"),'GMT DATA'!I6-'GMT DATA'!H6,"")</f>
        <v>0.92494857078242987</v>
      </c>
      <c r="I6" s="1">
        <f>IF(AND('GMT DATA'!I6&lt;&gt;"NA",'GMT DATA'!I6&lt;&gt;"Inf"),'GMT DATA'!I6,"")</f>
        <v>4.4228545403669797</v>
      </c>
      <c r="J6" s="1">
        <f>IF(AND('GMT DATA'!J6&lt;&gt;"NA",'GMT DATA'!J6&lt;&gt;"Inf"),'GMT DATA'!J6-'GMT DATA'!I6,"")</f>
        <v>0.9249485707824201</v>
      </c>
      <c r="K6" s="1">
        <f>IF(AND('GMT DATA'!K6&lt;&gt;"NA",'GMT DATA'!K6&lt;&gt;"Inf"),'GMT DATA'!L6-'GMT DATA'!K6,"")</f>
        <v>1.8610078748371697</v>
      </c>
      <c r="L6" s="1">
        <f>IF(AND('GMT DATA'!L6&lt;&gt;"NA",'GMT DATA'!L6&lt;&gt;"Inf"),'GMT DATA'!L6,"")</f>
        <v>4.6600631766311897</v>
      </c>
      <c r="M6" s="1">
        <f>IF(AND('GMT DATA'!M6&lt;&gt;"NA",'GMT DATA'!M6&lt;&gt;"Inf"),'GMT DATA'!M6-'GMT DATA'!L6,"")</f>
        <v>1.8610078748371706</v>
      </c>
      <c r="N6" s="1">
        <f>IF(AND('GMT DATA'!N6&lt;&gt;"NA",'GMT DATA'!N6&lt;&gt;"Inf"),'GMT DATA'!O6-'GMT DATA'!N6,"")</f>
        <v>1.1576139166836006</v>
      </c>
      <c r="O6" s="1">
        <f>IF(AND('GMT DATA'!O6&lt;&gt;"NA",'GMT DATA'!O6&lt;&gt;"Inf"),'GMT DATA'!O6,"")</f>
        <v>5.0430694149410904</v>
      </c>
      <c r="P6" s="1">
        <f>IF(AND('GMT DATA'!P6&lt;&gt;"NA",'GMT DATA'!P6&lt;&gt;"Inf"),'GMT DATA'!P6-'GMT DATA'!O6,"")</f>
        <v>1.1576139166835997</v>
      </c>
      <c r="Q6" s="1">
        <f>IF(AND('GMT DATA'!Q6&lt;&gt;"NA",'GMT DATA'!Q6&lt;&gt;"Inf"),'GMT DATA'!R6-'GMT DATA'!Q6,"")</f>
        <v>3.4417962713928496</v>
      </c>
      <c r="R6" s="1">
        <f>IF(AND('GMT DATA'!R6&lt;&gt;"NA",'GMT DATA'!R6&lt;&gt;"Inf"),'GMT DATA'!R6,"")</f>
        <v>9.2373146351367694</v>
      </c>
      <c r="S6" s="1">
        <f>IF(AND('GMT DATA'!S6&lt;&gt;"NA",'GMT DATA'!S6&lt;&gt;"Inf"),'GMT DATA'!S6-'GMT DATA'!R6,"")</f>
        <v>3.4417962713928301</v>
      </c>
      <c r="T6" s="1">
        <f>IF(AND('GMT DATA'!T6&lt;&gt;"NA",'GMT DATA'!T6&lt;&gt;"Inf"),'GMT DATA'!U6-'GMT DATA'!T6,"")</f>
        <v>1.2577660370136892</v>
      </c>
      <c r="U6" s="1">
        <f>IF(AND('GMT DATA'!U6&lt;&gt;"NA",'GMT DATA'!U6&lt;&gt;"Inf"),'GMT DATA'!U6,"")</f>
        <v>5.5150452607397096</v>
      </c>
      <c r="V6" s="1">
        <f>IF(AND('GMT DATA'!V6&lt;&gt;"NA",'GMT DATA'!V6&lt;&gt;"Inf"),'GMT DATA'!V6-'GMT DATA'!U6,"")</f>
        <v>1.2577660370136803</v>
      </c>
      <c r="W6" s="1">
        <f>IF(AND('GMT DATA'!W6&lt;&gt;"NA",'GMT DATA'!W6&lt;&gt;"Inf"),'GMT DATA'!X6-'GMT DATA'!W6,"")</f>
        <v>9.4376375318466046</v>
      </c>
      <c r="X6" s="1">
        <f>IF(AND('GMT DATA'!X6&lt;&gt;"NA",'GMT DATA'!X6&lt;&gt;"Inf"),'GMT DATA'!X6,"")</f>
        <v>47.053462301587302</v>
      </c>
      <c r="Y6" s="1">
        <f>IF(AND('GMT DATA'!Y6&lt;&gt;"NA",'GMT DATA'!Y6&lt;&gt;"Inf"),'GMT DATA'!Y6-'GMT DATA'!X6,"")</f>
        <v>9.4376375318465975</v>
      </c>
      <c r="Z6" s="1">
        <f>IF(AND('GMT DATA'!Z6&lt;&gt;"NA",'GMT DATA'!Z6&lt;&gt;"Inf"),'GMT DATA'!AA6-'GMT DATA'!Z6,"")</f>
        <v>10.185076809947201</v>
      </c>
      <c r="AA6" s="1">
        <f>IF(AND('GMT DATA'!AA6&lt;&gt;"NA",'GMT DATA'!AA6&lt;&gt;"Inf"),'GMT DATA'!AA6,"")</f>
        <v>39.441388888888902</v>
      </c>
      <c r="AB6" s="1">
        <f>IF(AND('GMT DATA'!AB6&lt;&gt;"NA",'GMT DATA'!AB6&lt;&gt;"Inf"),'GMT DATA'!AB6-'GMT DATA'!AA6,"")</f>
        <v>10.185076809947198</v>
      </c>
      <c r="AC6" s="1">
        <f>IF(AND('GMT DATA'!AC6&lt;&gt;"NA",'GMT DATA'!AC6&lt;&gt;"Inf"),'GMT DATA'!AD6-'GMT DATA'!AC6,"")</f>
        <v>7.9762114815356</v>
      </c>
      <c r="AD6" s="1">
        <f>IF(AND('GMT DATA'!AD6&lt;&gt;"NA",'GMT DATA'!AD6&lt;&gt;"Inf"),'GMT DATA'!AD6,"")</f>
        <v>-47.869216269841303</v>
      </c>
      <c r="AE6" s="1">
        <f>IF(AND('GMT DATA'!AE6&lt;&gt;"NA",'GMT DATA'!AE6&lt;&gt;"Inf"),'GMT DATA'!AE6-'GMT DATA'!AD6,"")</f>
        <v>7.9762114815356995</v>
      </c>
      <c r="AF6" s="1">
        <f>IF(AND('GMT DATA'!AF6&lt;&gt;"NA",'GMT DATA'!AF6&lt;&gt;"Inf"),'GMT DATA'!AG6-'GMT DATA'!AF6,"")</f>
        <v>1.8626056559952504</v>
      </c>
      <c r="AG6" s="1">
        <f>MAX(IF(AND('GMT DATA'!AG6&lt;&gt;"NA",'GMT DATA'!AG6&lt;&gt;"Inf"),'GMT DATA'!AG6,""),-AG$2)</f>
        <v>-3.3666666666666698</v>
      </c>
      <c r="AH6" s="1">
        <f>MAX(0,MIN(IF(AND('GMT DATA'!AH6&lt;&gt;"NA",'GMT DATA'!AH6&lt;&gt;"Inf"),'GMT DATA'!AH6-'GMT DATA'!AG6,""),AG6+AG2))</f>
        <v>0</v>
      </c>
      <c r="AI6" s="1">
        <f>IF(AND('GMT DATA'!AI6&lt;&gt;"NA",'GMT DATA'!AI6&lt;&gt;"Inf"),'GMT DATA'!AJ6-'GMT DATA'!AI6,"")</f>
        <v>4.4344698049987006</v>
      </c>
      <c r="AJ6" s="1">
        <f>IF(AND('GMT DATA'!AJ6&lt;&gt;"NA",'GMT DATA'!AJ6&lt;&gt;"Inf"),'GMT DATA'!AJ6,"")</f>
        <v>18.855426587301601</v>
      </c>
      <c r="AK6" s="1">
        <f>IF(AND('GMT DATA'!AK6&lt;&gt;"NA",'GMT DATA'!AK6&lt;&gt;"Inf"),'GMT DATA'!AK6-'GMT DATA'!AJ6,"")</f>
        <v>4.4344698049986988</v>
      </c>
      <c r="AL6" s="1">
        <f>IF(AND('GMT DATA'!AL6&lt;&gt;"NA",'GMT DATA'!AL6&lt;&gt;"Inf"),'GMT DATA'!AM6-'GMT DATA'!AL6,"")</f>
        <v>4.4434870034381007</v>
      </c>
      <c r="AM6" s="1">
        <f>IF(AND('GMT DATA'!AM6&lt;&gt;"NA",'GMT DATA'!AM6&lt;&gt;"Inf"),'GMT DATA'!AM6,"")</f>
        <v>-18.028005952381001</v>
      </c>
      <c r="AN6" s="1">
        <f>IF(AND('GMT DATA'!AN6&lt;&gt;"NA",'GMT DATA'!AN6&lt;&gt;"Inf"),'GMT DATA'!AN6-'GMT DATA'!AM6,"")</f>
        <v>4.4434870034382001</v>
      </c>
      <c r="AO6" s="1">
        <f>IF(AND('GMT DATA'!AO6&lt;&gt;"NA",'GMT DATA'!AO6&lt;&gt;"Inf"),'GMT DATA'!AP6-'GMT DATA'!AO6,"")</f>
        <v>6.6026762656000031</v>
      </c>
      <c r="AP6" s="1">
        <f>IF(AND('GMT DATA'!AP6&lt;&gt;"NA",'GMT DATA'!AP6&lt;&gt;"Inf"),'GMT DATA'!AP6,"")</f>
        <v>36.883432539682502</v>
      </c>
      <c r="AQ6" s="1">
        <f>IF(AND('GMT DATA'!AQ6&lt;&gt;"NA",'GMT DATA'!AQ6&lt;&gt;"Inf"),'GMT DATA'!AQ6-'GMT DATA'!AP6,"")</f>
        <v>6.6026762656000955</v>
      </c>
      <c r="AR6" s="1">
        <f>IF(AND('GMT DATA'!AR6&lt;&gt;"NA",'GMT DATA'!AR6&lt;&gt;"Inf"),'GMT DATA'!AS6-'GMT DATA'!AR6,"")</f>
        <v>10.3544363080319</v>
      </c>
      <c r="AS6" s="1">
        <f>IF(AND('GMT DATA'!AS6&lt;&gt;"NA",'GMT DATA'!AS6&lt;&gt;"Inf"),'GMT DATA'!AS6,"")</f>
        <v>-28.585704365079401</v>
      </c>
      <c r="AT6" s="1">
        <f>IF(AND('GMT DATA'!AT6&lt;&gt;"NA",'GMT DATA'!AT6&lt;&gt;"Inf"),'GMT DATA'!AT6-'GMT DATA'!AS6,"")</f>
        <v>10.354436308032</v>
      </c>
      <c r="AU6" s="1">
        <f>IF(AND('GMT DATA'!AU6&lt;&gt;"NA",'GMT DATA'!AU6&lt;&gt;"Inf"),'GMT DATA'!AV6-'GMT DATA'!AU6,"")</f>
        <v>4.5133055647307003</v>
      </c>
      <c r="AV6" s="1">
        <f>IF(AND('GMT DATA'!AV6&lt;&gt;"NA",'GMT DATA'!AV6&lt;&gt;"Inf"),'GMT DATA'!AV6,"")</f>
        <v>17.3560119047619</v>
      </c>
      <c r="AW6" s="1">
        <f>IF(AND('GMT DATA'!AW6&lt;&gt;"NA",'GMT DATA'!AW6&lt;&gt;"Inf"),'GMT DATA'!AW6-'GMT DATA'!AV6,"")</f>
        <v>4.5133055647307003</v>
      </c>
      <c r="AX6" s="1">
        <f>IF(AND('GMT DATA'!AX6&lt;&gt;"NA",'GMT DATA'!AX6&lt;&gt;"Inf"),'GMT DATA'!AY6-'GMT DATA'!AX6,"")</f>
        <v>9.2345770961622975</v>
      </c>
      <c r="AY6" s="1">
        <f>IF(AND('GMT DATA'!AY6&lt;&gt;"NA",'GMT DATA'!AY6&lt;&gt;"Inf"),'GMT DATA'!AY6,"")</f>
        <v>45.941716269841301</v>
      </c>
      <c r="AZ6" s="1">
        <f>IF(AND('GMT DATA'!AZ6&lt;&gt;"NA",'GMT DATA'!AZ6&lt;&gt;"Inf"),'GMT DATA'!AZ6-'GMT DATA'!AY6,"")</f>
        <v>9.234577096162198</v>
      </c>
      <c r="BA6" s="1">
        <f>IF(AND('GMT DATA'!BA6&lt;&gt;"NA",'GMT DATA'!BA6&lt;&gt;"Inf"),'GMT DATA'!BB6-'GMT DATA'!BA6,"")</f>
        <v>218.85470581708501</v>
      </c>
      <c r="BB6" s="1">
        <f>IF(AND('GMT DATA'!BB6&lt;&gt;"NA",'GMT DATA'!BB6&lt;&gt;"Inf"),'GMT DATA'!BB6,"")</f>
        <v>1160.01257190765</v>
      </c>
      <c r="BC6" s="1">
        <f>IF(AND('GMT DATA'!BC6&lt;&gt;"NA",'GMT DATA'!BC6&lt;&gt;"Inf"),'GMT DATA'!BC6-'GMT DATA'!BB6,"")</f>
        <v>218.85470581708</v>
      </c>
      <c r="BD6" s="1">
        <f>IF(AND('GMT DATA'!BD6&lt;&gt;"NA",'GMT DATA'!BD6&lt;&gt;"Inf"),'GMT DATA'!BE6-'GMT DATA'!BD6,"")</f>
        <v>190.65498539377199</v>
      </c>
      <c r="BE6" s="1">
        <f>IF(AND('GMT DATA'!BE6&lt;&gt;"NA",'GMT DATA'!BE6&lt;&gt;"Inf"),'GMT DATA'!BE6,"")</f>
        <v>972.26228647141204</v>
      </c>
      <c r="BF6" s="1">
        <f>IF(AND('GMT DATA'!BF6&lt;&gt;"NA",'GMT DATA'!BF6&lt;&gt;"Inf"),'GMT DATA'!BF6-'GMT DATA'!BE6,"")</f>
        <v>190.65498539376802</v>
      </c>
      <c r="BG6" s="1">
        <f>IF(AND('GMT DATA'!BG6&lt;&gt;"NA",'GMT DATA'!BG6&lt;&gt;"Inf"),'GMT DATA'!BH6-'GMT DATA'!BG6,"")</f>
        <v>184.62674425020293</v>
      </c>
      <c r="BH6" s="1">
        <f>IF(AND('GMT DATA'!BH6&lt;&gt;"NA",'GMT DATA'!BH6&lt;&gt;"Inf"),'GMT DATA'!BH6,"")</f>
        <v>930.13391476222398</v>
      </c>
      <c r="BI6" s="1">
        <f>IF(AND('GMT DATA'!BI6&lt;&gt;"NA",'GMT DATA'!BI6&lt;&gt;"Inf"),'GMT DATA'!BI6-'GMT DATA'!BH6,"")</f>
        <v>184.62674425020612</v>
      </c>
      <c r="BJ6" s="1">
        <f>IF(AND('GMT DATA'!BJ6&lt;&gt;"NA",'GMT DATA'!BJ6&lt;&gt;"Inf"),'GMT DATA'!BK6-'GMT DATA'!BJ6,"")</f>
        <v>178.619880483825</v>
      </c>
      <c r="BK6" s="1">
        <f>IF(AND('GMT DATA'!BK6&lt;&gt;"NA",'GMT DATA'!BK6&lt;&gt;"Inf"),'GMT DATA'!BK6,"")</f>
        <v>887.14295417058997</v>
      </c>
      <c r="BL6" s="1">
        <f>IF(AND('GMT DATA'!BL6&lt;&gt;"NA",'GMT DATA'!BL6&lt;&gt;"Inf"),'GMT DATA'!BL6-'GMT DATA'!BK6,"")</f>
        <v>178.61988048383</v>
      </c>
      <c r="BM6" s="1">
        <f>IF(AND('GMT DATA'!BM6&lt;&gt;"NA",'GMT DATA'!BM6&lt;&gt;"Inf"),'GMT DATA'!BN6-'GMT DATA'!BM6,"")</f>
        <v>159.50354309370391</v>
      </c>
      <c r="BN6" s="1">
        <f>IF(AND('GMT DATA'!BN6&lt;&gt;"NA",'GMT DATA'!BN6&lt;&gt;"Inf"),'GMT DATA'!BN6,"")</f>
        <v>756.99140922425295</v>
      </c>
      <c r="BO6" s="1">
        <f>IF(AND('GMT DATA'!BO6&lt;&gt;"NA",'GMT DATA'!BO6&lt;&gt;"Inf"),'GMT DATA'!BO6-'GMT DATA'!BN6,"")</f>
        <v>159.503543093703</v>
      </c>
      <c r="BP6" s="1">
        <f>IF(AND('GMT DATA'!BP6&lt;&gt;"NA",'GMT DATA'!BP6&lt;&gt;"Inf"),'GMT DATA'!BQ6-'GMT DATA'!BP6,"")</f>
        <v>122.68377433734395</v>
      </c>
      <c r="BQ6" s="1">
        <f>IF(AND('GMT DATA'!BQ6&lt;&gt;"NA",'GMT DATA'!BQ6&lt;&gt;"Inf"),'GMT DATA'!BQ6,"")</f>
        <v>528.54308363536097</v>
      </c>
      <c r="BR6" s="1">
        <f>IF(AND('GMT DATA'!BR6&lt;&gt;"NA",'GMT DATA'!BR6&lt;&gt;"Inf"),'GMT DATA'!BR6-'GMT DATA'!BQ6,"")</f>
        <v>122.68377433734304</v>
      </c>
      <c r="BS6" s="1">
        <f>IF(AND('GMT DATA'!BS6&lt;&gt;"NA",'GMT DATA'!BS6&lt;&gt;"Inf"),'GMT DATA'!BT6-'GMT DATA'!BS6,"")</f>
        <v>226.06407500405999</v>
      </c>
      <c r="BT6" s="1">
        <f>IF(AND('GMT DATA'!BT6&lt;&gt;"NA",'GMT DATA'!BT6&lt;&gt;"Inf"),'GMT DATA'!BT6,"")</f>
        <v>-1193.6481581963401</v>
      </c>
      <c r="BU6" s="1">
        <f>IF(AND('GMT DATA'!BU6&lt;&gt;"NA",'GMT DATA'!BU6&lt;&gt;"Inf"),'GMT DATA'!BU6-'GMT DATA'!BT6,"")</f>
        <v>226.06407500405112</v>
      </c>
      <c r="BV6" s="1">
        <f>IF(AND('GMT DATA'!BV6&lt;&gt;"NA",'GMT DATA'!BV6&lt;&gt;"Inf"),'GMT DATA'!BW6-'GMT DATA'!BV6,"")</f>
        <v>233.26836911046701</v>
      </c>
      <c r="BW6" s="1">
        <f>IF(AND('GMT DATA'!BW6&lt;&gt;"NA",'GMT DATA'!BW6&lt;&gt;"Inf"),'GMT DATA'!BW6,"")</f>
        <v>1231.21571665688</v>
      </c>
      <c r="BX6" s="1">
        <f>IF(AND('GMT DATA'!BX6&lt;&gt;"NA",'GMT DATA'!BX6&lt;&gt;"Inf"),'GMT DATA'!BX6-'GMT DATA'!BW6,"")</f>
        <v>233.26836911047008</v>
      </c>
      <c r="BY6" s="4">
        <f>IF(AND('GMT DATA'!BY6&lt;&gt;"NA",'GMT DATA'!BY6&lt;&gt;"Inf"),'GMT DATA'!BZ6-'GMT DATA'!BY6,"")</f>
        <v>0.17399383451873801</v>
      </c>
      <c r="BZ6" s="4">
        <f>IF(AND('GMT DATA'!BZ6&lt;&gt;"NA",'GMT DATA'!BZ6&lt;&gt;"Inf"),'GMT DATA'!BZ6,"")</f>
        <v>0.34449956595528902</v>
      </c>
      <c r="CA6" s="4">
        <f>IF(AND('GMT DATA'!CA6&lt;&gt;"NA",'GMT DATA'!CA6&lt;&gt;"Inf"),'GMT DATA'!CA6-'GMT DATA'!BZ6,"")</f>
        <v>0.17399383451873801</v>
      </c>
      <c r="CB6" s="4">
        <f>IF(AND('GMT DATA'!CB6&lt;&gt;"NA",'GMT DATA'!CB6&lt;&gt;"Inf"),'GMT DATA'!CC6-'GMT DATA'!CB6,"")</f>
        <v>0.1885120253205583</v>
      </c>
      <c r="CC6" s="4">
        <f>IF(AND('GMT DATA'!CC6&lt;&gt;"NA",'GMT DATA'!CC6&lt;&gt;"Inf"),'GMT DATA'!CC6,"")</f>
        <v>0.16716755647704501</v>
      </c>
      <c r="CD6" s="4">
        <f>IF(AND('GMT DATA'!CD6&lt;&gt;"NA",'GMT DATA'!CD6&lt;&gt;"Inf"),'GMT DATA'!CD6-'GMT DATA'!CC6,"")</f>
        <v>0.188512025320559</v>
      </c>
      <c r="CE6" s="4">
        <f>IF(AND('GMT DATA'!CE6&lt;&gt;"NA",'GMT DATA'!CE6&lt;&gt;"Inf"),'GMT DATA'!CF6-'GMT DATA'!CE6,"")</f>
        <v>0.1649378858708227</v>
      </c>
      <c r="CF6" s="4">
        <f>IF(AND('GMT DATA'!CF6&lt;&gt;"NA",'GMT DATA'!CF6&lt;&gt;"Inf"),'GMT DATA'!CF6,"")</f>
        <v>4.96024558370457E-2</v>
      </c>
      <c r="CG6" s="4">
        <f>IF(AND('GMT DATA'!CG6&lt;&gt;"NA",'GMT DATA'!CG6&lt;&gt;"Inf"),'GMT DATA'!CG6-'GMT DATA'!CF6,"")</f>
        <v>0.16493788587082231</v>
      </c>
      <c r="CH6" s="1">
        <f>IF(AND('GMT DATA'!CH6&lt;&gt;"NA",'GMT DATA'!CH6&lt;&gt;"Inf"),'GMT DATA'!CI6-'GMT DATA'!CH6,"")</f>
        <v>7.1900541591135436</v>
      </c>
      <c r="CI6" s="1">
        <f>IF(AND('GMT DATA'!CI6&lt;&gt;"NA",'GMT DATA'!CI6&lt;&gt;"Inf"),'GMT DATA'!CI6,"")</f>
        <v>7.4389029215347202</v>
      </c>
      <c r="CJ6" s="1">
        <f>IF(AND('GMT DATA'!CJ6&lt;&gt;"NA",'GMT DATA'!CJ6&lt;&gt;"Inf"),'GMT DATA'!CJ6-'GMT DATA'!CI6,"")</f>
        <v>7.19005415911358</v>
      </c>
      <c r="CK6" s="1">
        <f>IF(AND('GMT DATA'!CK6&lt;&gt;"NA",'GMT DATA'!CK6&lt;&gt;"Inf"),'GMT DATA'!CL6-'GMT DATA'!CK6,"")</f>
        <v>5.1077865648337006</v>
      </c>
      <c r="CL6" s="1">
        <f>IF(AND('GMT DATA'!CL6&lt;&gt;"NA",'GMT DATA'!CL6&lt;&gt;"Inf"),'GMT DATA'!CL6,"")</f>
        <v>-6.4562003968254</v>
      </c>
      <c r="CM6" s="1">
        <f>IF(AND('GMT DATA'!CM6&lt;&gt;"NA",'GMT DATA'!CM6&lt;&gt;"Inf"),'GMT DATA'!CM6-'GMT DATA'!CL6,"")</f>
        <v>5.10778656483369</v>
      </c>
      <c r="CN6" s="1">
        <f>IF(AND('GMT DATA'!CN6&lt;&gt;"NA",'GMT DATA'!CN6&lt;&gt;"Inf"),'GMT DATA'!CO6-'GMT DATA'!CN6,"")</f>
        <v>3.45669088156935</v>
      </c>
      <c r="CO6" s="1">
        <f>IF(AND('GMT DATA'!CO6&lt;&gt;"NA",'GMT DATA'!CO6&lt;&gt;"Inf"),'GMT DATA'!CO6,"")</f>
        <v>2.83670634920635</v>
      </c>
      <c r="CP6" s="1">
        <f>IF(AND('GMT DATA'!CP6&lt;&gt;"NA",'GMT DATA'!CP6&lt;&gt;"Inf"),'GMT DATA'!CP6-'GMT DATA'!CO6,"")</f>
        <v>3.4566908815693496</v>
      </c>
      <c r="CQ6" s="1">
        <f>IF(AND('GMT DATA'!CQ6&lt;&gt;"NA",'GMT DATA'!CQ6&lt;&gt;"Inf"),'GMT DATA'!CR6-'GMT DATA'!CQ6,"")</f>
        <v>5.5768093500810298</v>
      </c>
      <c r="CR6" s="1">
        <f>IF(AND('GMT DATA'!CR6&lt;&gt;"NA",'GMT DATA'!CR6&lt;&gt;"Inf"),'GMT DATA'!CR6,"")</f>
        <v>3.74583333333333</v>
      </c>
      <c r="CS6" s="1">
        <f>IF(AND('GMT DATA'!CS6&lt;&gt;"NA",'GMT DATA'!CS6&lt;&gt;"Inf"),'GMT DATA'!CS6-'GMT DATA'!CR6,"")</f>
        <v>5.5768093500810405</v>
      </c>
      <c r="CT6" s="1">
        <f>IF(AND('GMT DATA'!CT6&lt;&gt;"NA",'GMT DATA'!CT6&lt;&gt;"Inf"),'GMT DATA'!CU6-'GMT DATA'!CT6,"")</f>
        <v>0.62011262052202265</v>
      </c>
      <c r="CU6" s="1">
        <f>IF(AND('GMT DATA'!CU6&lt;&gt;"NA",'GMT DATA'!CU6&lt;&gt;"Inf"),'GMT DATA'!CU6,"")</f>
        <v>0.65249007936507897</v>
      </c>
      <c r="CV6" s="1">
        <f>IF(AND('GMT DATA'!CV6&lt;&gt;"NA",'GMT DATA'!CV6&lt;&gt;"Inf"),'GMT DATA'!CV6-'GMT DATA'!CU6,"")</f>
        <v>0.6201126205220211</v>
      </c>
      <c r="CW6" s="1">
        <f>IF(AND('GMT DATA'!CW6&lt;&gt;"NA",'GMT DATA'!CW6&lt;&gt;"Inf"),'GMT DATA'!CX6-'GMT DATA'!CW6,"")</f>
        <v>0.15226831732759905</v>
      </c>
      <c r="CX6" s="1">
        <f>IF(AND('GMT DATA'!CX6&lt;&gt;"NA",'GMT DATA'!CX6&lt;&gt;"Inf"),'GMT DATA'!CX6,"")</f>
        <v>-0.27242285499956398</v>
      </c>
      <c r="CY6" s="1">
        <f>IF(AND('GMT DATA'!CY6&lt;&gt;"NA",'GMT DATA'!CY6&lt;&gt;"Inf"),'GMT DATA'!CY6-'GMT DATA'!CX6,"")</f>
        <v>0.15226831732759999</v>
      </c>
      <c r="CZ6" s="1">
        <f>IF(AND('GMT DATA'!CZ6&lt;&gt;"NA",'GMT DATA'!CZ6&lt;&gt;"Inf"),'GMT DATA'!DA6-'GMT DATA'!CZ6,"")</f>
        <v>5.7517451353971403</v>
      </c>
      <c r="DA6" s="1">
        <f>IF(AND('GMT DATA'!DA6&lt;&gt;"NA",'GMT DATA'!DA6&lt;&gt;"Inf"),'GMT DATA'!DA6,"")</f>
        <v>4.1265455782224301</v>
      </c>
      <c r="DB6" s="1">
        <f>IF(AND('GMT DATA'!DB6&lt;&gt;"NA",'GMT DATA'!DB6&lt;&gt;"Inf"),'GMT DATA'!DB6-'GMT DATA'!DA6,"")</f>
        <v>5.7517451353971296</v>
      </c>
      <c r="DC6" s="1">
        <f>IF(AND('GMT DATA'!DC6&lt;&gt;"NA",'GMT DATA'!DC6&lt;&gt;"Inf"),'GMT DATA'!DD6-'GMT DATA'!DC6,"")</f>
        <v>35.963343506637578</v>
      </c>
      <c r="DD6" s="1">
        <f>IF(AND('GMT DATA'!DD6&lt;&gt;"NA",'GMT DATA'!DD6&lt;&gt;"Inf"),'GMT DATA'!DD6,"")</f>
        <v>33.231678708545701</v>
      </c>
      <c r="DE6" s="1">
        <f>IF(AND('GMT DATA'!DE6&lt;&gt;"NA",'GMT DATA'!DE6&lt;&gt;"Inf"),'GMT DATA'!DE6-'GMT DATA'!DD6,"")</f>
        <v>35.963343506637699</v>
      </c>
    </row>
    <row r="7" spans="1:109">
      <c r="A7" t="str">
        <f>IF(AND('GMT DATA'!A7&lt;&gt;"NA",'GMT DATA'!A7&lt;&gt;"Inf"),'GMT DATA'!A7,"")</f>
        <v>+4C</v>
      </c>
      <c r="B7" s="1">
        <f>IF(AND('GMT DATA'!B7&lt;&gt;"NA",'GMT DATA'!B7&lt;&gt;"Inf"),'GMT DATA'!C7-'GMT DATA'!B7,"")</f>
        <v>1.3641520435782599</v>
      </c>
      <c r="C7" s="1">
        <f>IF(AND('GMT DATA'!C7&lt;&gt;"NA",'GMT DATA'!C7&lt;&gt;"Inf"),'GMT DATA'!C7,"")</f>
        <v>5.8422975084883602</v>
      </c>
      <c r="D7" s="1">
        <f>IF(AND('GMT DATA'!D7&lt;&gt;"NA",'GMT DATA'!D7&lt;&gt;"Inf"),'GMT DATA'!D7-'GMT DATA'!C7,"")</f>
        <v>1.3641520435782599</v>
      </c>
      <c r="E7" s="1">
        <f>IF(AND('GMT DATA'!E7&lt;&gt;"NA",'GMT DATA'!E7&lt;&gt;"Inf"),'GMT DATA'!F7-'GMT DATA'!E7,"")</f>
        <v>1.3272121819239704</v>
      </c>
      <c r="F7" s="1">
        <f>IF(AND('GMT DATA'!F7&lt;&gt;"NA",'GMT DATA'!F7&lt;&gt;"Inf"),'GMT DATA'!F7,"")</f>
        <v>6.8687250819496404</v>
      </c>
      <c r="G7" s="1">
        <f>IF(AND('GMT DATA'!G7&lt;&gt;"NA",'GMT DATA'!G7&lt;&gt;"Inf"),'GMT DATA'!G7-'GMT DATA'!F7,"")</f>
        <v>1.3272121819239802</v>
      </c>
      <c r="H7" s="1">
        <f>IF(AND('GMT DATA'!H7&lt;&gt;"NA",'GMT DATA'!H7&lt;&gt;"Inf"),'GMT DATA'!I7-'GMT DATA'!H7,"")</f>
        <v>1.1869817666592901</v>
      </c>
      <c r="I7" s="1">
        <f>IF(AND('GMT DATA'!I7&lt;&gt;"NA",'GMT DATA'!I7&lt;&gt;"Inf"),'GMT DATA'!I7,"")</f>
        <v>6.2533387382390098</v>
      </c>
      <c r="J7" s="1">
        <f>IF(AND('GMT DATA'!J7&lt;&gt;"NA",'GMT DATA'!J7&lt;&gt;"Inf"),'GMT DATA'!J7-'GMT DATA'!I7,"")</f>
        <v>1.1869817666592901</v>
      </c>
      <c r="K7" s="1">
        <f>IF(AND('GMT DATA'!K7&lt;&gt;"NA",'GMT DATA'!K7&lt;&gt;"Inf"),'GMT DATA'!L7-'GMT DATA'!K7,"")</f>
        <v>1.0239752533567499</v>
      </c>
      <c r="L7" s="1">
        <f>IF(AND('GMT DATA'!L7&lt;&gt;"NA",'GMT DATA'!L7&lt;&gt;"Inf"),'GMT DATA'!L7,"")</f>
        <v>5.3821398861712701</v>
      </c>
      <c r="M7" s="1">
        <f>IF(AND('GMT DATA'!M7&lt;&gt;"NA",'GMT DATA'!M7&lt;&gt;"Inf"),'GMT DATA'!M7-'GMT DATA'!L7,"")</f>
        <v>1.0239752533567401</v>
      </c>
      <c r="N7" s="1">
        <f>IF(AND('GMT DATA'!N7&lt;&gt;"NA",'GMT DATA'!N7&lt;&gt;"Inf"),'GMT DATA'!O7-'GMT DATA'!N7,"")</f>
        <v>1.4840743116164496</v>
      </c>
      <c r="O7" s="1">
        <f>IF(AND('GMT DATA'!O7&lt;&gt;"NA",'GMT DATA'!O7&lt;&gt;"Inf"),'GMT DATA'!O7,"")</f>
        <v>7.2878281100497899</v>
      </c>
      <c r="P7" s="1">
        <f>IF(AND('GMT DATA'!P7&lt;&gt;"NA",'GMT DATA'!P7&lt;&gt;"Inf"),'GMT DATA'!P7-'GMT DATA'!O7,"")</f>
        <v>1.4840743116164594</v>
      </c>
      <c r="Q7" s="1">
        <f>IF(AND('GMT DATA'!Q7&lt;&gt;"NA",'GMT DATA'!Q7&lt;&gt;"Inf"),'GMT DATA'!R7-'GMT DATA'!Q7,"")</f>
        <v>3.3877887319308302</v>
      </c>
      <c r="R7" s="1">
        <f>IF(AND('GMT DATA'!R7&lt;&gt;"NA",'GMT DATA'!R7&lt;&gt;"Inf"),'GMT DATA'!R7,"")</f>
        <v>11.1816668006441</v>
      </c>
      <c r="S7" s="1">
        <f>IF(AND('GMT DATA'!S7&lt;&gt;"NA",'GMT DATA'!S7&lt;&gt;"Inf"),'GMT DATA'!S7-'GMT DATA'!R7,"")</f>
        <v>3.3877887319307991</v>
      </c>
      <c r="T7" s="1">
        <f>IF(AND('GMT DATA'!T7&lt;&gt;"NA",'GMT DATA'!T7&lt;&gt;"Inf"),'GMT DATA'!U7-'GMT DATA'!T7,"")</f>
        <v>1.5114153112955302</v>
      </c>
      <c r="U7" s="1">
        <f>IF(AND('GMT DATA'!U7&lt;&gt;"NA",'GMT DATA'!U7&lt;&gt;"Inf"),'GMT DATA'!U7,"")</f>
        <v>7.6116696616201001</v>
      </c>
      <c r="V7" s="1">
        <f>IF(AND('GMT DATA'!V7&lt;&gt;"NA",'GMT DATA'!V7&lt;&gt;"Inf"),'GMT DATA'!V7-'GMT DATA'!U7,"")</f>
        <v>1.5114153112955293</v>
      </c>
      <c r="W7" s="1">
        <f>IF(AND('GMT DATA'!W7&lt;&gt;"NA",'GMT DATA'!W7&lt;&gt;"Inf"),'GMT DATA'!X7-'GMT DATA'!W7,"")</f>
        <v>10.988374265957802</v>
      </c>
      <c r="X7" s="1">
        <f>IF(AND('GMT DATA'!X7&lt;&gt;"NA",'GMT DATA'!X7&lt;&gt;"Inf"),'GMT DATA'!X7,"")</f>
        <v>63.364824717765899</v>
      </c>
      <c r="Y7" s="1">
        <f>IF(AND('GMT DATA'!Y7&lt;&gt;"NA",'GMT DATA'!Y7&lt;&gt;"Inf"),'GMT DATA'!Y7-'GMT DATA'!X7,"")</f>
        <v>10.988374265957802</v>
      </c>
      <c r="Z7" s="1">
        <f>IF(AND('GMT DATA'!Z7&lt;&gt;"NA",'GMT DATA'!Z7&lt;&gt;"Inf"),'GMT DATA'!AA7-'GMT DATA'!Z7,"")</f>
        <v>12.172820072776197</v>
      </c>
      <c r="AA7" s="1">
        <f>IF(AND('GMT DATA'!AA7&lt;&gt;"NA",'GMT DATA'!AA7&lt;&gt;"Inf"),'GMT DATA'!AA7,"")</f>
        <v>57.326092861386996</v>
      </c>
      <c r="AB7" s="1">
        <f>IF(AND('GMT DATA'!AB7&lt;&gt;"NA",'GMT DATA'!AB7&lt;&gt;"Inf"),'GMT DATA'!AB7-'GMT DATA'!AA7,"")</f>
        <v>12.172820072776204</v>
      </c>
      <c r="AC7" s="1">
        <f>IF(AND('GMT DATA'!AC7&lt;&gt;"NA",'GMT DATA'!AC7&lt;&gt;"Inf"),'GMT DATA'!AD7-'GMT DATA'!AC7,"")</f>
        <v>8.1262248039060907</v>
      </c>
      <c r="AD7" s="1">
        <f>IF(AND('GMT DATA'!AD7&lt;&gt;"NA",'GMT DATA'!AD7&lt;&gt;"Inf"),'GMT DATA'!AD7,"")</f>
        <v>-62.626449367625803</v>
      </c>
      <c r="AE7" s="1">
        <f>IF(AND('GMT DATA'!AE7&lt;&gt;"NA",'GMT DATA'!AE7&lt;&gt;"Inf"),'GMT DATA'!AE7-'GMT DATA'!AD7,"")</f>
        <v>8.1262248039060054</v>
      </c>
      <c r="AF7" s="1">
        <f>IF(AND('GMT DATA'!AF7&lt;&gt;"NA",'GMT DATA'!AF7&lt;&gt;"Inf"),'GMT DATA'!AG7-'GMT DATA'!AF7,"")</f>
        <v>1.18573762076905</v>
      </c>
      <c r="AG7" s="1">
        <f>MAX(IF(AND('GMT DATA'!AG7&lt;&gt;"NA",'GMT DATA'!AG7&lt;&gt;"Inf"),'GMT DATA'!AG7,""),-AG$2)</f>
        <v>-3.3666666666666698</v>
      </c>
      <c r="AH7" s="1">
        <f>MAX(0,MIN(IF(AND('GMT DATA'!AH7&lt;&gt;"NA",'GMT DATA'!AH7&lt;&gt;"Inf"),'GMT DATA'!AH7-'GMT DATA'!AG7,""),AG7+AG2))</f>
        <v>0</v>
      </c>
      <c r="AI7" s="1">
        <f>IF(AND('GMT DATA'!AI7&lt;&gt;"NA",'GMT DATA'!AI7&lt;&gt;"Inf"),'GMT DATA'!AJ7-'GMT DATA'!AI7,"")</f>
        <v>4.2590165541809988</v>
      </c>
      <c r="AJ7" s="1">
        <f>IF(AND('GMT DATA'!AJ7&lt;&gt;"NA",'GMT DATA'!AJ7&lt;&gt;"Inf"),'GMT DATA'!AJ7,"")</f>
        <v>25.1242509124862</v>
      </c>
      <c r="AK7" s="1">
        <f>IF(AND('GMT DATA'!AK7&lt;&gt;"NA",'GMT DATA'!AK7&lt;&gt;"Inf"),'GMT DATA'!AK7-'GMT DATA'!AJ7,"")</f>
        <v>4.2590165541809988</v>
      </c>
      <c r="AL7" s="1">
        <f>IF(AND('GMT DATA'!AL7&lt;&gt;"NA",'GMT DATA'!AL7&lt;&gt;"Inf"),'GMT DATA'!AM7-'GMT DATA'!AL7,"")</f>
        <v>8.5116616796130984</v>
      </c>
      <c r="AM7" s="1">
        <f>IF(AND('GMT DATA'!AM7&lt;&gt;"NA",'GMT DATA'!AM7&lt;&gt;"Inf"),'GMT DATA'!AM7,"")</f>
        <v>-23.176249893897001</v>
      </c>
      <c r="AN7" s="1">
        <f>IF(AND('GMT DATA'!AN7&lt;&gt;"NA",'GMT DATA'!AN7&lt;&gt;"Inf"),'GMT DATA'!AN7-'GMT DATA'!AM7,"")</f>
        <v>8.5116616796132014</v>
      </c>
      <c r="AO7" s="1">
        <f>IF(AND('GMT DATA'!AO7&lt;&gt;"NA",'GMT DATA'!AO7&lt;&gt;"Inf"),'GMT DATA'!AP7-'GMT DATA'!AO7,"")</f>
        <v>9.0289314501971987</v>
      </c>
      <c r="AP7" s="1">
        <f>IF(AND('GMT DATA'!AP7&lt;&gt;"NA",'GMT DATA'!AP7&lt;&gt;"Inf"),'GMT DATA'!AP7,"")</f>
        <v>48.300500806383198</v>
      </c>
      <c r="AQ7" s="1">
        <f>IF(AND('GMT DATA'!AQ7&lt;&gt;"NA",'GMT DATA'!AQ7&lt;&gt;"Inf"),'GMT DATA'!AQ7-'GMT DATA'!AP7,"")</f>
        <v>9.0289314501971987</v>
      </c>
      <c r="AR7" s="1">
        <f>IF(AND('GMT DATA'!AR7&lt;&gt;"NA",'GMT DATA'!AR7&lt;&gt;"Inf"),'GMT DATA'!AS7-'GMT DATA'!AR7,"")</f>
        <v>10.725180772931402</v>
      </c>
      <c r="AS7" s="1">
        <f>IF(AND('GMT DATA'!AS7&lt;&gt;"NA",'GMT DATA'!AS7&lt;&gt;"Inf"),'GMT DATA'!AS7,"")</f>
        <v>-37.122706052117799</v>
      </c>
      <c r="AT7" s="1">
        <f>IF(AND('GMT DATA'!AT7&lt;&gt;"NA",'GMT DATA'!AT7&lt;&gt;"Inf"),'GMT DATA'!AT7-'GMT DATA'!AS7,"")</f>
        <v>10.725180772931399</v>
      </c>
      <c r="AU7" s="1">
        <f>IF(AND('GMT DATA'!AU7&lt;&gt;"NA",'GMT DATA'!AU7&lt;&gt;"Inf"),'GMT DATA'!AV7-'GMT DATA'!AU7,"")</f>
        <v>4.6295125230571976</v>
      </c>
      <c r="AV7" s="1">
        <f>IF(AND('GMT DATA'!AV7&lt;&gt;"NA",'GMT DATA'!AV7&lt;&gt;"Inf"),'GMT DATA'!AV7,"")</f>
        <v>22.252601646719299</v>
      </c>
      <c r="AW7" s="1">
        <f>IF(AND('GMT DATA'!AW7&lt;&gt;"NA",'GMT DATA'!AW7&lt;&gt;"Inf"),'GMT DATA'!AW7-'GMT DATA'!AV7,"")</f>
        <v>4.6295125230572012</v>
      </c>
      <c r="AX7" s="1">
        <f>IF(AND('GMT DATA'!AX7&lt;&gt;"NA",'GMT DATA'!AX7&lt;&gt;"Inf"),'GMT DATA'!AY7-'GMT DATA'!AX7,"")</f>
        <v>10.707908754410596</v>
      </c>
      <c r="AY7" s="1">
        <f>IF(AND('GMT DATA'!AY7&lt;&gt;"NA",'GMT DATA'!AY7&lt;&gt;"Inf"),'GMT DATA'!AY7,"")</f>
        <v>59.375307698837098</v>
      </c>
      <c r="AZ7" s="1">
        <f>IF(AND('GMT DATA'!AZ7&lt;&gt;"NA",'GMT DATA'!AZ7&lt;&gt;"Inf"),'GMT DATA'!AZ7-'GMT DATA'!AY7,"")</f>
        <v>10.707908754410603</v>
      </c>
      <c r="BA7" s="1">
        <f>IF(AND('GMT DATA'!BA7&lt;&gt;"NA",'GMT DATA'!BA7&lt;&gt;"Inf"),'GMT DATA'!BB7-'GMT DATA'!BA7,"")</f>
        <v>239.21167000362993</v>
      </c>
      <c r="BB7" s="1">
        <f>IF(AND('GMT DATA'!BB7&lt;&gt;"NA",'GMT DATA'!BB7&lt;&gt;"Inf"),'GMT DATA'!BB7,"")</f>
        <v>1622.4512053098899</v>
      </c>
      <c r="BC7" s="1">
        <f>IF(AND('GMT DATA'!BC7&lt;&gt;"NA",'GMT DATA'!BC7&lt;&gt;"Inf"),'GMT DATA'!BC7-'GMT DATA'!BB7,"")</f>
        <v>239.21167000364017</v>
      </c>
      <c r="BD7" s="1">
        <f>IF(AND('GMT DATA'!BD7&lt;&gt;"NA",'GMT DATA'!BD7&lt;&gt;"Inf"),'GMT DATA'!BE7-'GMT DATA'!BD7,"")</f>
        <v>213.33509880363999</v>
      </c>
      <c r="BE7" s="1">
        <f>IF(AND('GMT DATA'!BE7&lt;&gt;"NA",'GMT DATA'!BE7&lt;&gt;"Inf"),'GMT DATA'!BE7,"")</f>
        <v>1385.00209314372</v>
      </c>
      <c r="BF7" s="1">
        <f>IF(AND('GMT DATA'!BF7&lt;&gt;"NA",'GMT DATA'!BF7&lt;&gt;"Inf"),'GMT DATA'!BF7-'GMT DATA'!BE7,"")</f>
        <v>213.33509880363999</v>
      </c>
      <c r="BG7" s="1">
        <f>IF(AND('GMT DATA'!BG7&lt;&gt;"NA",'GMT DATA'!BG7&lt;&gt;"Inf"),'GMT DATA'!BH7-'GMT DATA'!BG7,"")</f>
        <v>207.07877267483013</v>
      </c>
      <c r="BH7" s="1">
        <f>IF(AND('GMT DATA'!BH7&lt;&gt;"NA",'GMT DATA'!BH7&lt;&gt;"Inf"),'GMT DATA'!BH7,"")</f>
        <v>1331.006111893</v>
      </c>
      <c r="BI7" s="1">
        <f>IF(AND('GMT DATA'!BI7&lt;&gt;"NA",'GMT DATA'!BI7&lt;&gt;"Inf"),'GMT DATA'!BI7-'GMT DATA'!BH7,"")</f>
        <v>207.07877267482991</v>
      </c>
      <c r="BJ7" s="1">
        <f>IF(AND('GMT DATA'!BJ7&lt;&gt;"NA",'GMT DATA'!BJ7&lt;&gt;"Inf"),'GMT DATA'!BK7-'GMT DATA'!BJ7,"")</f>
        <v>201.01188385258001</v>
      </c>
      <c r="BK7" s="1">
        <f>IF(AND('GMT DATA'!BK7&lt;&gt;"NA",'GMT DATA'!BK7&lt;&gt;"Inf"),'GMT DATA'!BK7,"")</f>
        <v>1275.17136302223</v>
      </c>
      <c r="BL7" s="1">
        <f>IF(AND('GMT DATA'!BL7&lt;&gt;"NA",'GMT DATA'!BL7&lt;&gt;"Inf"),'GMT DATA'!BL7-'GMT DATA'!BK7,"")</f>
        <v>201.01188385258001</v>
      </c>
      <c r="BM7" s="1">
        <f>IF(AND('GMT DATA'!BM7&lt;&gt;"NA",'GMT DATA'!BM7&lt;&gt;"Inf"),'GMT DATA'!BN7-'GMT DATA'!BM7,"")</f>
        <v>183.50121013775606</v>
      </c>
      <c r="BN7" s="1">
        <f>IF(AND('GMT DATA'!BN7&lt;&gt;"NA",'GMT DATA'!BN7&lt;&gt;"Inf"),'GMT DATA'!BN7,"")</f>
        <v>1104.08293976563</v>
      </c>
      <c r="BO7" s="1">
        <f>IF(AND('GMT DATA'!BO7&lt;&gt;"NA",'GMT DATA'!BO7&lt;&gt;"Inf"),'GMT DATA'!BO7-'GMT DATA'!BN7,"")</f>
        <v>183.50121013775993</v>
      </c>
      <c r="BP7" s="1">
        <f>IF(AND('GMT DATA'!BP7&lt;&gt;"NA",'GMT DATA'!BP7&lt;&gt;"Inf"),'GMT DATA'!BQ7-'GMT DATA'!BP7,"")</f>
        <v>151.81358173172805</v>
      </c>
      <c r="BQ7" s="1">
        <f>IF(AND('GMT DATA'!BQ7&lt;&gt;"NA",'GMT DATA'!BQ7&lt;&gt;"Inf"),'GMT DATA'!BQ7,"")</f>
        <v>802.10457794944602</v>
      </c>
      <c r="BR7" s="1">
        <f>IF(AND('GMT DATA'!BR7&lt;&gt;"NA",'GMT DATA'!BR7&lt;&gt;"Inf"),'GMT DATA'!BR7-'GMT DATA'!BQ7,"")</f>
        <v>151.81358173172703</v>
      </c>
      <c r="BS7" s="1">
        <f>IF(AND('GMT DATA'!BS7&lt;&gt;"NA",'GMT DATA'!BS7&lt;&gt;"Inf"),'GMT DATA'!BT7-'GMT DATA'!BS7,"")</f>
        <v>223.15045081497988</v>
      </c>
      <c r="BT7" s="1">
        <f>IF(AND('GMT DATA'!BT7&lt;&gt;"NA",'GMT DATA'!BT7&lt;&gt;"Inf"),'GMT DATA'!BT7,"")</f>
        <v>-1516.0872887451001</v>
      </c>
      <c r="BU7" s="1">
        <f>IF(AND('GMT DATA'!BU7&lt;&gt;"NA",'GMT DATA'!BU7&lt;&gt;"Inf"),'GMT DATA'!BU7-'GMT DATA'!BT7,"")</f>
        <v>223.1504508149801</v>
      </c>
      <c r="BV7" s="1">
        <f>IF(AND('GMT DATA'!BV7&lt;&gt;"NA",'GMT DATA'!BV7&lt;&gt;"Inf"),'GMT DATA'!BW7-'GMT DATA'!BV7,"")</f>
        <v>176.7634600288502</v>
      </c>
      <c r="BW7" s="1">
        <f>IF(AND('GMT DATA'!BW7&lt;&gt;"NA",'GMT DATA'!BW7&lt;&gt;"Inf"),'GMT DATA'!BW7,"")</f>
        <v>1679.5030037731201</v>
      </c>
      <c r="BX7" s="1">
        <f>IF(AND('GMT DATA'!BX7&lt;&gt;"NA",'GMT DATA'!BX7&lt;&gt;"Inf"),'GMT DATA'!BX7-'GMT DATA'!BW7,"")</f>
        <v>176.76346002885998</v>
      </c>
      <c r="BY7" s="4">
        <f>IF(AND('GMT DATA'!BY7&lt;&gt;"NA",'GMT DATA'!BY7&lt;&gt;"Inf"),'GMT DATA'!BZ7-'GMT DATA'!BY7,"")</f>
        <v>0.21633871892868897</v>
      </c>
      <c r="BZ7" s="4">
        <f>IF(AND('GMT DATA'!BZ7&lt;&gt;"NA",'GMT DATA'!BZ7&lt;&gt;"Inf"),'GMT DATA'!BZ7,"")</f>
        <v>0.45480653398556597</v>
      </c>
      <c r="CA7" s="4">
        <f>IF(AND('GMT DATA'!CA7&lt;&gt;"NA",'GMT DATA'!CA7&lt;&gt;"Inf"),'GMT DATA'!CA7-'GMT DATA'!BZ7,"")</f>
        <v>0.21633871892869</v>
      </c>
      <c r="CB7" s="4">
        <f>IF(AND('GMT DATA'!CB7&lt;&gt;"NA",'GMT DATA'!CB7&lt;&gt;"Inf"),'GMT DATA'!CC7-'GMT DATA'!CB7,"")</f>
        <v>0.22070638068042461</v>
      </c>
      <c r="CC7" s="4">
        <f>IF(AND('GMT DATA'!CC7&lt;&gt;"NA",'GMT DATA'!CC7&lt;&gt;"Inf"),'GMT DATA'!CC7,"")</f>
        <v>0.16235003834797601</v>
      </c>
      <c r="CD7" s="4">
        <f>IF(AND('GMT DATA'!CD7&lt;&gt;"NA",'GMT DATA'!CD7&lt;&gt;"Inf"),'GMT DATA'!CD7-'GMT DATA'!CC7,"")</f>
        <v>0.22070638068042397</v>
      </c>
      <c r="CE7" s="4">
        <f>IF(AND('GMT DATA'!CE7&lt;&gt;"NA",'GMT DATA'!CE7&lt;&gt;"Inf"),'GMT DATA'!CF7-'GMT DATA'!CE7,"")</f>
        <v>0.16719338857859581</v>
      </c>
      <c r="CF7" s="4">
        <f>IF(AND('GMT DATA'!CF7&lt;&gt;"NA",'GMT DATA'!CF7&lt;&gt;"Inf"),'GMT DATA'!CF7,"")</f>
        <v>3.05906581326508E-2</v>
      </c>
      <c r="CG7" s="4">
        <f>IF(AND('GMT DATA'!CG7&lt;&gt;"NA",'GMT DATA'!CG7&lt;&gt;"Inf"),'GMT DATA'!CG7-'GMT DATA'!CF7,"")</f>
        <v>0.1671933885785952</v>
      </c>
      <c r="CH7" s="1">
        <f>IF(AND('GMT DATA'!CH7&lt;&gt;"NA",'GMT DATA'!CH7&lt;&gt;"Inf"),'GMT DATA'!CI7-'GMT DATA'!CH7,"")</f>
        <v>7.2049828879639808</v>
      </c>
      <c r="CI7" s="1">
        <f>IF(AND('GMT DATA'!CI7&lt;&gt;"NA",'GMT DATA'!CI7&lt;&gt;"Inf"),'GMT DATA'!CI7,"")</f>
        <v>7.9639723498492803</v>
      </c>
      <c r="CJ7" s="1">
        <f>IF(AND('GMT DATA'!CJ7&lt;&gt;"NA",'GMT DATA'!CJ7&lt;&gt;"Inf"),'GMT DATA'!CJ7-'GMT DATA'!CI7,"")</f>
        <v>7.2049828879640199</v>
      </c>
      <c r="CK7" s="1">
        <f>IF(AND('GMT DATA'!CK7&lt;&gt;"NA",'GMT DATA'!CK7&lt;&gt;"Inf"),'GMT DATA'!CL7-'GMT DATA'!CK7,"")</f>
        <v>5.6599584824320903</v>
      </c>
      <c r="CL7" s="1">
        <f>IF(AND('GMT DATA'!CL7&lt;&gt;"NA",'GMT DATA'!CL7&lt;&gt;"Inf"),'GMT DATA'!CL7,"")</f>
        <v>-7.3386894151600099</v>
      </c>
      <c r="CM7" s="1">
        <f>IF(AND('GMT DATA'!CM7&lt;&gt;"NA",'GMT DATA'!CM7&lt;&gt;"Inf"),'GMT DATA'!CM7-'GMT DATA'!CL7,"")</f>
        <v>5.6599584824320903</v>
      </c>
      <c r="CN7" s="1">
        <f>IF(AND('GMT DATA'!CN7&lt;&gt;"NA",'GMT DATA'!CN7&lt;&gt;"Inf"),'GMT DATA'!CO7-'GMT DATA'!CN7,"")</f>
        <v>4.0847619964938726</v>
      </c>
      <c r="CO7" s="1">
        <f>IF(AND('GMT DATA'!CO7&lt;&gt;"NA",'GMT DATA'!CO7&lt;&gt;"Inf"),'GMT DATA'!CO7,"")</f>
        <v>4.6090569561157801</v>
      </c>
      <c r="CP7" s="1">
        <f>IF(AND('GMT DATA'!CP7&lt;&gt;"NA",'GMT DATA'!CP7&lt;&gt;"Inf"),'GMT DATA'!CP7-'GMT DATA'!CO7,"")</f>
        <v>4.0847619964938806</v>
      </c>
      <c r="CQ7" s="1">
        <f>IF(AND('GMT DATA'!CQ7&lt;&gt;"NA",'GMT DATA'!CQ7&lt;&gt;"Inf"),'GMT DATA'!CR7-'GMT DATA'!CQ7,"")</f>
        <v>7.9138071056272601</v>
      </c>
      <c r="CR7" s="1">
        <f>IF(AND('GMT DATA'!CR7&lt;&gt;"NA",'GMT DATA'!CR7&lt;&gt;"Inf"),'GMT DATA'!CR7,"")</f>
        <v>2.6739750445632802</v>
      </c>
      <c r="CS7" s="1">
        <f>IF(AND('GMT DATA'!CS7&lt;&gt;"NA",'GMT DATA'!CS7&lt;&gt;"Inf"),'GMT DATA'!CS7-'GMT DATA'!CR7,"")</f>
        <v>7.913807105627221</v>
      </c>
      <c r="CT7" s="1">
        <f>IF(AND('GMT DATA'!CT7&lt;&gt;"NA",'GMT DATA'!CT7&lt;&gt;"Inf"),'GMT DATA'!CU7-'GMT DATA'!CT7,"")</f>
        <v>0.64355229850642093</v>
      </c>
      <c r="CU7" s="1">
        <f>IF(AND('GMT DATA'!CU7&lt;&gt;"NA",'GMT DATA'!CU7&lt;&gt;"Inf"),'GMT DATA'!CU7,"")</f>
        <v>0.83332484508955096</v>
      </c>
      <c r="CV7" s="1">
        <f>IF(AND('GMT DATA'!CV7&lt;&gt;"NA",'GMT DATA'!CV7&lt;&gt;"Inf"),'GMT DATA'!CV7-'GMT DATA'!CU7,"")</f>
        <v>0.64355229850641904</v>
      </c>
      <c r="CW7" s="1">
        <f>IF(AND('GMT DATA'!CW7&lt;&gt;"NA",'GMT DATA'!CW7&lt;&gt;"Inf"),'GMT DATA'!CX7-'GMT DATA'!CW7,"")</f>
        <v>0.13240469132829602</v>
      </c>
      <c r="CX7" s="1">
        <f>IF(AND('GMT DATA'!CX7&lt;&gt;"NA",'GMT DATA'!CX7&lt;&gt;"Inf"),'GMT DATA'!CX7,"")</f>
        <v>-0.357558086822583</v>
      </c>
      <c r="CY7" s="1">
        <f>IF(AND('GMT DATA'!CY7&lt;&gt;"NA",'GMT DATA'!CY7&lt;&gt;"Inf"),'GMT DATA'!CY7-'GMT DATA'!CX7,"")</f>
        <v>0.13240469132829699</v>
      </c>
      <c r="CZ7" s="1">
        <f>IF(AND('GMT DATA'!CZ7&lt;&gt;"NA",'GMT DATA'!CZ7&lt;&gt;"Inf"),'GMT DATA'!DA7-'GMT DATA'!CZ7,"")</f>
        <v>7.3691501474390559</v>
      </c>
      <c r="DA7" s="1">
        <f>IF(AND('GMT DATA'!DA7&lt;&gt;"NA",'GMT DATA'!DA7&lt;&gt;"Inf"),'GMT DATA'!DA7,"")</f>
        <v>6.6688505072351196</v>
      </c>
      <c r="DB7" s="1">
        <f>IF(AND('GMT DATA'!DB7&lt;&gt;"NA",'GMT DATA'!DB7&lt;&gt;"Inf"),'GMT DATA'!DB7-'GMT DATA'!DA7,"")</f>
        <v>7.3691501474390799</v>
      </c>
      <c r="DC7" s="1">
        <f>IF(AND('GMT DATA'!DC7&lt;&gt;"NA",'GMT DATA'!DC7&lt;&gt;"Inf"),'GMT DATA'!DD7-'GMT DATA'!DC7,"")</f>
        <v>58.669429663546062</v>
      </c>
      <c r="DD7" s="1">
        <f>IF(AND('GMT DATA'!DD7&lt;&gt;"NA",'GMT DATA'!DD7&lt;&gt;"Inf"),'GMT DATA'!DD7,"")</f>
        <v>59.627859434932901</v>
      </c>
      <c r="DE7" s="1">
        <f>IF(AND('GMT DATA'!DE7&lt;&gt;"NA",'GMT DATA'!DE7&lt;&gt;"Inf"),'GMT DATA'!DE7-'GMT DATA'!DD7,"")</f>
        <v>58.669429663546097</v>
      </c>
    </row>
    <row r="8" spans="1:109">
      <c r="A8" t="s">
        <v>122</v>
      </c>
      <c r="C8" t="s">
        <v>121</v>
      </c>
      <c r="F8" t="s">
        <v>121</v>
      </c>
      <c r="I8" t="s">
        <v>121</v>
      </c>
      <c r="L8" t="s">
        <v>121</v>
      </c>
      <c r="O8" t="s">
        <v>121</v>
      </c>
      <c r="R8" t="s">
        <v>121</v>
      </c>
      <c r="U8" t="s">
        <v>121</v>
      </c>
      <c r="X8" t="s">
        <v>116</v>
      </c>
      <c r="AA8" t="s">
        <v>116</v>
      </c>
      <c r="AD8" t="s">
        <v>116</v>
      </c>
      <c r="AG8" t="s">
        <v>116</v>
      </c>
      <c r="AJ8" t="s">
        <v>123</v>
      </c>
      <c r="AM8" t="s">
        <v>123</v>
      </c>
      <c r="AP8" t="s">
        <v>116</v>
      </c>
      <c r="AS8" t="s">
        <v>123</v>
      </c>
      <c r="AV8" t="s">
        <v>123</v>
      </c>
      <c r="AY8" t="s">
        <v>116</v>
      </c>
      <c r="BB8" t="s">
        <v>120</v>
      </c>
      <c r="BE8" t="s">
        <v>120</v>
      </c>
      <c r="BH8" t="s">
        <v>120</v>
      </c>
      <c r="BK8" t="s">
        <v>120</v>
      </c>
      <c r="BN8" t="s">
        <v>120</v>
      </c>
      <c r="BQ8" t="s">
        <v>120</v>
      </c>
      <c r="BT8" t="s">
        <v>119</v>
      </c>
      <c r="BW8" t="s">
        <v>118</v>
      </c>
      <c r="BZ8" t="s">
        <v>117</v>
      </c>
      <c r="CC8" t="s">
        <v>117</v>
      </c>
      <c r="CF8" t="s">
        <v>117</v>
      </c>
      <c r="CI8" t="s">
        <v>117</v>
      </c>
      <c r="CL8" t="s">
        <v>116</v>
      </c>
      <c r="CO8" t="s">
        <v>116</v>
      </c>
      <c r="CR8" t="s">
        <v>116</v>
      </c>
      <c r="CT8" t="s">
        <v>116</v>
      </c>
      <c r="CX8" t="s">
        <v>124</v>
      </c>
      <c r="DA8" t="s">
        <v>125</v>
      </c>
      <c r="DD8" t="s">
        <v>125</v>
      </c>
    </row>
    <row r="9" spans="1:109" s="3" customFormat="1" ht="99" customHeight="1">
      <c r="C9" s="3" t="str">
        <f>CONCATENATE("projected change per degree of global mean temperature change relative to 1980-2009 = ",ROUND(C2,1),C8)</f>
        <v>projected change per degree of global mean temperature change relative to 1980-2009 = -4.6oC</v>
      </c>
      <c r="F9" s="3" t="str">
        <f>CONCATENATE("projected change per degree of global mean temperature change relative to 1980-2009 = ",ROUND(F2,1),F8)</f>
        <v>projected change per degree of global mean temperature change relative to 1980-2009 = 17.4oC</v>
      </c>
      <c r="I9" s="3" t="str">
        <f>CONCATENATE("projected change per degree of global mean temperature change relative to 1980-2009 = ",ROUND(I2,1),I8)</f>
        <v>projected change per degree of global mean temperature change relative to 1980-2009 = 16.1oC</v>
      </c>
      <c r="L9" s="3" t="str">
        <f>CONCATENATE("projected change per degree of global mean temperature change relative to 1980-2009 = ",ROUND(L2,1),L8)</f>
        <v>projected change per degree of global mean temperature change relative to 1980-2009 = -5.7oC</v>
      </c>
      <c r="O9" s="3" t="str">
        <f>CONCATENATE("projected change per degree of global mean temperature change relative to 1980-2009 = ",ROUND(O2,1),O8)</f>
        <v>projected change per degree of global mean temperature change relative to 1980-2009 = 18.9oC</v>
      </c>
      <c r="R9" s="3" t="str">
        <f>CONCATENATE("projected change per degree of global mean temperature change relative to 1980-2009 = ",ROUND(R2,0),R8)</f>
        <v>projected change per degree of global mean temperature change relative to 1980-2009 = -33oC</v>
      </c>
      <c r="U9" s="3" t="str">
        <f>CONCATENATE("projected change per degree of global mean temperature change relative to 1980-2009 = ",ROUND(U2,0),U8)</f>
        <v>projected change per degree of global mean temperature change relative to 1980-2009 = 25oC</v>
      </c>
      <c r="X9" s="3" t="str">
        <f>CONCATENATE("projected change per degree of global mean temperature change relative to 1980-2009 = ",ROUND(X2,0)," ",X8)</f>
        <v>projected change per degree of global mean temperature change relative to 1980-2009 = 49 days</v>
      </c>
      <c r="AA9" s="3" t="str">
        <f>CONCATENATE("projected change per degree of global mean temperature change relative to 1980-2009 = ",ROUND(AA2,1)," ",AA8)</f>
        <v>projected change per degree of global mean temperature change relative to 1980-2009 = 15.3 days</v>
      </c>
      <c r="AD9" s="3" t="str">
        <f>CONCATENATE("projected change per degree of global mean temperature change relative to 1980-2009 = ",ROUND(AD2,0)," ",AD8)</f>
        <v>projected change per degree of global mean temperature change relative to 1980-2009 = 186 days</v>
      </c>
      <c r="AG9" s="3" t="str">
        <f>CONCATENATE("projected change per degree of global mean temperature change relative to 1980-2009 = ",ROUND(AG2,1)," ",AG8)</f>
        <v>projected change per degree of global mean temperature change relative to 1980-2009 = 3.4 days</v>
      </c>
      <c r="AJ9" s="3" t="str">
        <f>CONCATENATE("projected change per degree of global mean temperature change relative to 1980-2009 = ",ROUND(AJ2,0),AJ8)</f>
        <v>projected change per degree of global mean temperature change relative to 1980-2009 = 265st day of the year</v>
      </c>
      <c r="AM9" s="3" t="str">
        <f>CONCATENATE("projected change per degree of global mean temperature change relative to 1980-2009 = ",ROUND(AM2,0),AM8)</f>
        <v>projected change per degree of global mean temperature change relative to 1980-2009 = 133st day of the year</v>
      </c>
      <c r="AP9" s="3" t="str">
        <f>CONCATENATE("projected change per degree of global mean temperature change relative to 1980-2009 = ",ROUND(AP2,0)," ",AP8)</f>
        <v>projected change per degree of global mean temperature change relative to 1980-2009 = 137 days</v>
      </c>
      <c r="AS9" s="3" t="str">
        <f>CONCATENATE("projected change per degree of global mean temperature change relative to 1980-2009 = ",ROUND(AS2,0),AS8)</f>
        <v>projected change per degree of global mean temperature change relative to 1980-2009 = 94st day of the year</v>
      </c>
      <c r="AV9" s="3" t="str">
        <f>CONCATENATE("projected change per degree of global mean temperature change relative to 1980-2009 = ",ROUND(AV2,0),AV8)</f>
        <v>projected change per degree of global mean temperature change relative to 1980-2009 = 270st day of the year</v>
      </c>
      <c r="AY9" s="3" t="str">
        <f>CONCATENATE("projected change per degree of global mean temperature change relative to 1980-2009 = ",ROUND(AY2,0)," ",AY8)</f>
        <v>projected change per degree of global mean temperature change relative to 1980-2009 = 177 days</v>
      </c>
      <c r="BB9" s="3" t="str">
        <f>CONCATENATE("projected change per degree of global mean temperature change relative to 1980-2009 = ",ROUND(BB2,0)," ",BB8)</f>
        <v>projected change per degree of global mean temperature change relative to 1980-2009 = 2513 degree-days</v>
      </c>
      <c r="BE9" s="3" t="str">
        <f>CONCATENATE("projected change per degree of global mean temperature change relative to 1980-2009 = ",ROUND(BE2,0)," ",BE8)</f>
        <v>projected change per degree of global mean temperature change relative to 1980-2009 = 1513 degree-days</v>
      </c>
      <c r="BH9" s="3" t="str">
        <f>CONCATENATE("projected change per degree of global mean temperature change relative to 1980-2009 = ",ROUND(BH2,0)," ",BH8)</f>
        <v>projected change per degree of global mean temperature change relative to 1980-2009 = 1344 degree-days</v>
      </c>
      <c r="BK9" s="3" t="str">
        <f>CONCATENATE("projected change per degree of global mean temperature change relative to 1980-2009 = ",ROUND(BK2,0)," ",BK8)</f>
        <v>projected change per degree of global mean temperature change relative to 1980-2009 = 1186 degree-days</v>
      </c>
      <c r="BN9" s="3" t="str">
        <f>CONCATENATE("projected change per degree of global mean temperature change relative to 1980-2009 = ",ROUND(BN2,0)," ",BN8)</f>
        <v>projected change per degree of global mean temperature change relative to 1980-2009 = 771 degree-days</v>
      </c>
      <c r="BQ9" s="3" t="str">
        <f>CONCATENATE("projected change per degree of global mean temperature change relative to 1980-2009 = ",ROUND(BQ2,0)," ",BQ8)</f>
        <v>projected change per degree of global mean temperature change relative to 1980-2009 = 274 degree-days</v>
      </c>
      <c r="BT9" s="3" t="str">
        <f>CONCATENATE("projected change per degree of global mean temperature change relative to 1980-2009 = ",ROUND(BT2,0)," ",BT8)</f>
        <v>projected change per degree of global mean temperature change relative to 1980-2009 = 3456 heating degree-days</v>
      </c>
      <c r="BW9" s="3" t="str">
        <f>CONCATENATE("projected change per degree of global mean temperature change relative to 1980-2009 = ",ROUND(BW2,0)," ",BW8)</f>
        <v>projected change per degree of global mean temperature change relative to 1980-2009 = 2333 corn heat units</v>
      </c>
      <c r="BZ9" s="3" t="str">
        <f>CONCATENATE("projected change per degree of global mean temperature change relative to 1980-2009 = ",ROUND(BZ2,0)," ",BZ8)</f>
        <v>projected change per degree of global mean temperature change relative to 1980-2009 = 101 mm</v>
      </c>
      <c r="CC9" s="3" t="str">
        <f>CONCATENATE("projected change per degree of global mean temperature change relative to 1980-2009 = ",ROUND(CC2,0)," ",CC8)</f>
        <v>projected change per degree of global mean temperature change relative to 1980-2009 = 161 mm</v>
      </c>
      <c r="CF9" s="3" t="str">
        <f>CONCATENATE("projected change per degree of global mean temperature change relative to 1980-2009 = ",ROUND(CF2,0)," ",CF8)</f>
        <v>projected change per degree of global mean temperature change relative to 1980-2009 = 186 mm</v>
      </c>
      <c r="CI9" s="3" t="str">
        <f>CONCATENATE("projected change per degree of global mean temperature change relative to 1980-2009 = ",ROUND(CI2,0)," ",CI8)</f>
        <v>projected change per degree of global mean temperature change relative to 1980-2009 = 38 mm</v>
      </c>
      <c r="CL9" s="3" t="str">
        <f>CONCATENATE("projected change per degree of global mean temperature change relative to 1980-2009 = ",ROUND(CL2,0)," ",CL8)</f>
        <v>projected change per degree of global mean temperature change relative to 1980-2009 = 212 days</v>
      </c>
      <c r="CO9" s="3" t="str">
        <f>CONCATENATE("projected change per degree of global mean temperature change relative to 1980-2009 = ",ROUND(CO2,0)," ",CO8)</f>
        <v>projected change per degree of global mean temperature change relative to 1980-2009 = 91 days</v>
      </c>
      <c r="CR9" s="3" t="str">
        <f>CONCATENATE("projected change per degree of global mean temperature change relative to 1980-2009 = ",ROUND(CR2,0)," ",CR8)</f>
        <v>projected change per degree of global mean temperature change relative to 1980-2009 = 52 days</v>
      </c>
      <c r="CU9" s="3" t="str">
        <f>CONCATENATE("projected change per degree of global mean temperature change relative to 1980-2009 = ",ROUND(CU2,2)," ",CU8)</f>
        <v xml:space="preserve">projected change per degree of global mean temperature change relative to 1980-2009 = 1.23 </v>
      </c>
      <c r="CX9" s="3" t="str">
        <f>CONCATENATE("projected change per degree of global mean temperature change relative to 1980-2009 = ",ROUND(CX2,0),CX8)</f>
        <v>projected change per degree of global mean temperature change relative to 1980-2009 = 23%</v>
      </c>
      <c r="DA9" s="3" t="str">
        <f>CONCATENATE("projected change per degree of global mean temperature change relative to 1980-2009 = ",ROUND(DA2,0)," ",DA8)</f>
        <v>projected change per degree of global mean temperature change relative to 1980-2009 = 77 HMI UNITS</v>
      </c>
      <c r="DD9" s="3" t="str">
        <f>CONCATENATE("projected change per degree of global mean temperature change relative to 1980-2009 = ",ROUND(DD2,0)," ",DD8)</f>
        <v>projected change per degree of global mean temperature change relative to 1980-2009 = 165 HMI UNITS</v>
      </c>
    </row>
    <row r="10" spans="1:109" s="3" customFormat="1" ht="99" customHeight="1">
      <c r="C10" s="3" t="str">
        <f>CONCATENATE(UPPER(C1),CHAR(10),C9)</f>
        <v>LETHBRIDGE AVERAGE WINTER (DEC-FEB) TEMPERATURE 
projected change per degree of global mean temperature change relative to 1980-2009 = -4.6oC</v>
      </c>
      <c r="F10" s="3" t="str">
        <f>CONCATENATE(UPPER(F1),CHAR(10),F9)</f>
        <v>LETHBRIDGE AVERAGE SUMMER (JUN-AUG) TEMPERATURE 
projected change per degree of global mean temperature change relative to 1980-2009 = 17.4oC</v>
      </c>
      <c r="I10" s="3" t="str">
        <f>CONCATENATE(UPPER(I1),CHAR(10),I9)</f>
        <v>LETHBRIDGE AVERAGE GROWING SEASON (MAY-AUG) TEMPERATURE
projected change per degree of global mean temperature change relative to 1980-2009 = 16.1oC</v>
      </c>
      <c r="L10" s="3" t="str">
        <f>CONCATENATE(UPPER(L1),CHAR(10),L9)</f>
        <v>LETHBRIDGE AVERAGE JANUARY TEMPERATURE
projected change per degree of global mean temperature change relative to 1980-2009 = -5.7oC</v>
      </c>
      <c r="O10" s="3" t="str">
        <f>CONCATENATE(UPPER(O1),CHAR(10),O9)</f>
        <v>LETHBRIDGE AVERAGE JULY TEMPERATURE
projected change per degree of global mean temperature change relative to 1980-2009 = 18.9oC</v>
      </c>
      <c r="R10" s="3" t="str">
        <f>CONCATENATE(UPPER(R1),CHAR(10),R9)</f>
        <v>LETHBRIDGE TEMPERATURE ON THE COLDEST DAY OF THE YEAR
projected change per degree of global mean temperature change relative to 1980-2009 = -33oC</v>
      </c>
      <c r="U10" s="3" t="str">
        <f>CONCATENATE(UPPER(U1),CHAR(10),U9)</f>
        <v>LETHBRIDGE TEMPERATURE ON THE WARMEST DAY OF THE YEAR
projected change per degree of global mean temperature change relative to 1980-2009 = 25oC</v>
      </c>
      <c r="X10" s="3" t="str">
        <f>CONCATENATE(UPPER(X1),CHAR(10),X9)</f>
        <v>LETHBRIDGE DAYS ABOVE 25C
projected change per degree of global mean temperature change relative to 1980-2009 = 49 days</v>
      </c>
      <c r="AA10" s="3" t="str">
        <f>CONCATENATE(UPPER(AA1),CHAR(10),AA9)</f>
        <v>LETHBRIDGE DAYS ABOVE 30C
projected change per degree of global mean temperature change relative to 1980-2009 = 15.3 days</v>
      </c>
      <c r="AD10" s="3" t="str">
        <f>CONCATENATE(UPPER(AD1),CHAR(10),AD9)</f>
        <v>LETHBRIDGE DAYS BELOW 5C
projected change per degree of global mean temperature change relative to 1980-2009 = 186 days</v>
      </c>
      <c r="AG10" s="3" t="str">
        <f>CONCATENATE(UPPER(AG1),CHAR(10),AG9)</f>
        <v>LETHBRIDGE DAYS BELOW -30C
projected change per degree of global mean temperature change relative to 1980-2009 = 3.4 days</v>
      </c>
      <c r="AJ10" s="3" t="str">
        <f>CONCATENATE(UPPER(AJ1),CHAR(10),AJ9)</f>
        <v>LETHBRIDGE DATE OF FIRST FREEZE IN FALL
projected change per degree of global mean temperature change relative to 1980-2009 = 265st day of the year</v>
      </c>
      <c r="AM10" s="3" t="str">
        <f>CONCATENATE(UPPER(AM1),CHAR(10),AM9)</f>
        <v>LETHBRIDGE DATE OF LAST FREEZE IN SPRING
projected change per degree of global mean temperature change relative to 1980-2009 = 133st day of the year</v>
      </c>
      <c r="AP10" s="3" t="str">
        <f>CONCATENATE(UPPER(AP1),CHAR(10),AP9)</f>
        <v>LETHBRIDGE LENGTH OF FROST-FREE SEASON
projected change per degree of global mean temperature change relative to 1980-2009 = 137 days</v>
      </c>
      <c r="AS10" s="3" t="str">
        <f>CONCATENATE(UPPER(AS1),CHAR(10),AS9)</f>
        <v>LETHBRIDGE START OF GROWING SEASON
projected change per degree of global mean temperature change relative to 1980-2009 = 94st day of the year</v>
      </c>
      <c r="AV10" s="3" t="str">
        <f>CONCATENATE(UPPER(AV1),CHAR(10),AV9)</f>
        <v>LETHBRIDGE END OF GROWING SEASON 
projected change per degree of global mean temperature change relative to 1980-2009 = 270st day of the year</v>
      </c>
      <c r="AY10" s="3" t="str">
        <f>CONCATENATE(UPPER(AY1),CHAR(10),AY9)</f>
        <v>LETHBRIDGE LENGTH OF GROWING SEASON 
projected change per degree of global mean temperature change relative to 1980-2009 = 177 days</v>
      </c>
      <c r="BB10" s="3" t="str">
        <f>CONCATENATE(UPPER(BB1),CHAR(10),BB9)</f>
        <v>LETHBRIDGE DEGREE-DAYS ABOVE 0C
projected change per degree of global mean temperature change relative to 1980-2009 = 2513 degree-days</v>
      </c>
      <c r="BE10" s="3" t="str">
        <f>CONCATENATE(UPPER(BE1),CHAR(10),BE9)</f>
        <v>LETHBRIDGE DEGREE-DAYS ABOVE 5C
projected change per degree of global mean temperature change relative to 1980-2009 = 1513 degree-days</v>
      </c>
      <c r="BH10" s="3" t="str">
        <f>CONCATENATE(UPPER(BH1),CHAR(10),BH9)</f>
        <v>LETHBRIDGE DEGREE-DAYS ABOVE 6C
projected change per degree of global mean temperature change relative to 1980-2009 = 1344 degree-days</v>
      </c>
      <c r="BK10" s="3" t="str">
        <f>CONCATENATE(UPPER(BK1),CHAR(10),BK9)</f>
        <v>LETHBRIDGE DEGREE-DAYS ABOVE 7C
projected change per degree of global mean temperature change relative to 1980-2009 = 1186 degree-days</v>
      </c>
      <c r="BN10" s="3" t="str">
        <f>CONCATENATE(UPPER(BN1),CHAR(10),BN9)</f>
        <v>LETHBRIDGE DEGREE-DAYS ABOVE 10C
projected change per degree of global mean temperature change relative to 1980-2009 = 771 degree-days</v>
      </c>
      <c r="BQ10" s="3" t="str">
        <f>CONCATENATE(UPPER(BQ1),CHAR(10),BQ9)</f>
        <v>LETHBRIDGE DEGREE-DAYS ABOVE 15C
projected change per degree of global mean temperature change relative to 1980-2009 = 274 degree-days</v>
      </c>
      <c r="BT10" s="3" t="str">
        <f>CONCATENATE(UPPER(BT1),CHAR(10),BT9)</f>
        <v>LETHBRIDGE HEATING DEGREE-DAYS BELOW 18C
projected change per degree of global mean temperature change relative to 1980-2009 = 3456 heating degree-days</v>
      </c>
      <c r="BW10" s="3" t="str">
        <f>CONCATENATE(UPPER(BW1),CHAR(10),BW9)</f>
        <v>LETHBRIDGE CORN HEAT UNITS
projected change per degree of global mean temperature change relative to 1980-2009 = 2333 corn heat units</v>
      </c>
      <c r="BZ10" s="3" t="str">
        <f>CONCATENATE(UPPER(BZ1),CHAR(10),BZ9)</f>
        <v>LETHBRIDGE WINTER (SEP-APR) PRECIPITATION
projected change per degree of global mean temperature change relative to 1980-2009 = 101 mm</v>
      </c>
      <c r="CC10" s="3" t="str">
        <f>CONCATENATE(UPPER(CC1),CHAR(10),CC9)</f>
        <v>LETHBRIDGE GROWING SEASON (APR-JUL) PRECIPITATION
projected change per degree of global mean temperature change relative to 1980-2009 = 161 mm</v>
      </c>
      <c r="CF10" s="3" t="str">
        <f>CONCATENATE(UPPER(CF1),CHAR(10),CF9)</f>
        <v>LETHBRIDGE GROWING SEASON (MAY-AUG) PRECIPITATION
projected change per degree of global mean temperature change relative to 1980-2009 = 186 mm</v>
      </c>
      <c r="CI10" s="3" t="str">
        <f>CONCATENATE(UPPER(CI1),CHAR(10),CI9)</f>
        <v>LETHBRIDGE PRECIPITATION ON WETTEST DAY OF THE YEAR
projected change per degree of global mean temperature change relative to 1980-2009 = 38 mm</v>
      </c>
      <c r="CL10" s="3" t="str">
        <f>CONCATENATE(UPPER(CL1),CHAR(10),CL9)</f>
        <v>LETHBRIDGE WINTER (SEP-APR) DRY DAYS 
projected change per degree of global mean temperature change relative to 1980-2009 = 212 days</v>
      </c>
      <c r="CO10" s="3" t="str">
        <f>CONCATENATE(UPPER(CO1),CHAR(10),CO9)</f>
        <v>LETHBRIDGE SUMMER (MAY-AUG) DRY DAYS 
projected change per degree of global mean temperature change relative to 1980-2009 = 91 days</v>
      </c>
      <c r="CR10" s="3" t="str">
        <f>CONCATENATE(UPPER(CR1),CHAR(10),CR9)</f>
        <v>LETHBRIDGE WET DAYS WITH PRECIPITATION ABOVE 0.2MM 
projected change per degree of global mean temperature change relative to 1980-2009 = 52 days</v>
      </c>
      <c r="CU10" s="3" t="str">
        <f>CONCATENATE(UPPER(CU1),CHAR(10),CU9)</f>
        <v xml:space="preserve">LETHBRIDGE DAYS WITH PRECIPITATION ABOVE 25MM 
projected change per degree of global mean temperature change relative to 1980-2009 = 1.23 </v>
      </c>
      <c r="CX10" s="3" t="str">
        <f>CONCATENATE(UPPER(CX1),CHAR(10),CX9)</f>
        <v>LETHBRIDGE PERCENTAGE OF WINTER PRECIPITATION AS SNOW
projected change per degree of global mean temperature change relative to 1980-2009 = 23%</v>
      </c>
      <c r="DA10" s="3" t="str">
        <f>CONCATENATE(UPPER(DA1),CHAR(10),DA9)</f>
        <v>LETHBRIDGE ANNUAL HEAT MOISTURE INDEX
projected change per degree of global mean temperature change relative to 1980-2009 = 77 HMI UNITS</v>
      </c>
      <c r="DD10" s="3" t="str">
        <f>CONCATENATE(UPPER(DD1),CHAR(10),DD9)</f>
        <v>LETHBRIDGE SUMMER HEAT MOISTURE INDEX
projected change per degree of global mean temperature change relative to 1980-2009 = 165 HMI UNITS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7"/>
  <sheetViews>
    <sheetView workbookViewId="0">
      <selection sqref="A1:XFD1048576"/>
    </sheetView>
  </sheetViews>
  <sheetFormatPr baseColWidth="10" defaultRowHeight="15" x14ac:dyDescent="0"/>
  <sheetData>
    <row r="1" spans="1:109">
      <c r="A1" t="s">
        <v>115</v>
      </c>
      <c r="B1" t="s">
        <v>114</v>
      </c>
      <c r="C1" t="s">
        <v>113</v>
      </c>
      <c r="D1" t="s">
        <v>112</v>
      </c>
      <c r="E1" t="s">
        <v>111</v>
      </c>
      <c r="F1" t="s">
        <v>110</v>
      </c>
      <c r="G1" t="s">
        <v>109</v>
      </c>
      <c r="H1" t="s">
        <v>108</v>
      </c>
      <c r="I1" t="s">
        <v>107</v>
      </c>
      <c r="J1" t="s">
        <v>106</v>
      </c>
      <c r="K1" t="s">
        <v>105</v>
      </c>
      <c r="L1" t="s">
        <v>104</v>
      </c>
      <c r="M1" t="s">
        <v>103</v>
      </c>
      <c r="N1" t="s">
        <v>102</v>
      </c>
      <c r="O1" t="s">
        <v>101</v>
      </c>
      <c r="P1" t="s">
        <v>100</v>
      </c>
      <c r="Q1" t="s">
        <v>99</v>
      </c>
      <c r="R1" t="s">
        <v>98</v>
      </c>
      <c r="S1" t="s">
        <v>97</v>
      </c>
      <c r="T1" t="s">
        <v>96</v>
      </c>
      <c r="U1" t="s">
        <v>95</v>
      </c>
      <c r="V1" t="s">
        <v>94</v>
      </c>
      <c r="W1" t="s">
        <v>93</v>
      </c>
      <c r="X1" t="s">
        <v>92</v>
      </c>
      <c r="Y1" t="s">
        <v>91</v>
      </c>
      <c r="Z1" t="s">
        <v>90</v>
      </c>
      <c r="AA1" t="s">
        <v>89</v>
      </c>
      <c r="AB1" t="s">
        <v>88</v>
      </c>
      <c r="AC1" t="s">
        <v>87</v>
      </c>
      <c r="AD1" t="s">
        <v>86</v>
      </c>
      <c r="AE1" t="s">
        <v>85</v>
      </c>
      <c r="AF1" t="s">
        <v>84</v>
      </c>
      <c r="AG1" t="s">
        <v>83</v>
      </c>
      <c r="AH1" t="s">
        <v>82</v>
      </c>
      <c r="AI1" t="s">
        <v>81</v>
      </c>
      <c r="AJ1" t="s">
        <v>80</v>
      </c>
      <c r="AK1" t="s">
        <v>79</v>
      </c>
      <c r="AL1" t="s">
        <v>78</v>
      </c>
      <c r="AM1" t="s">
        <v>77</v>
      </c>
      <c r="AN1" t="s">
        <v>76</v>
      </c>
      <c r="AO1" t="s">
        <v>75</v>
      </c>
      <c r="AP1" t="s">
        <v>74</v>
      </c>
      <c r="AQ1" t="s">
        <v>73</v>
      </c>
      <c r="AR1" t="s">
        <v>72</v>
      </c>
      <c r="AS1" t="s">
        <v>71</v>
      </c>
      <c r="AT1" t="s">
        <v>70</v>
      </c>
      <c r="AU1" t="s">
        <v>69</v>
      </c>
      <c r="AV1" t="s">
        <v>68</v>
      </c>
      <c r="AW1" t="s">
        <v>67</v>
      </c>
      <c r="AX1" t="s">
        <v>66</v>
      </c>
      <c r="AY1" t="s">
        <v>65</v>
      </c>
      <c r="AZ1" t="s">
        <v>64</v>
      </c>
      <c r="BA1" t="s">
        <v>63</v>
      </c>
      <c r="BB1" t="s">
        <v>62</v>
      </c>
      <c r="BC1" t="s">
        <v>61</v>
      </c>
      <c r="BD1" t="s">
        <v>60</v>
      </c>
      <c r="BE1" t="s">
        <v>59</v>
      </c>
      <c r="BF1" t="s">
        <v>58</v>
      </c>
      <c r="BG1" t="s">
        <v>57</v>
      </c>
      <c r="BH1" t="s">
        <v>56</v>
      </c>
      <c r="BI1" t="s">
        <v>55</v>
      </c>
      <c r="BJ1" t="s">
        <v>54</v>
      </c>
      <c r="BK1" t="s">
        <v>53</v>
      </c>
      <c r="BL1" t="s">
        <v>52</v>
      </c>
      <c r="BM1" t="s">
        <v>51</v>
      </c>
      <c r="BN1" t="s">
        <v>50</v>
      </c>
      <c r="BO1" t="s">
        <v>49</v>
      </c>
      <c r="BP1" t="s">
        <v>48</v>
      </c>
      <c r="BQ1" t="s">
        <v>47</v>
      </c>
      <c r="BR1" t="s">
        <v>46</v>
      </c>
      <c r="BS1" t="s">
        <v>45</v>
      </c>
      <c r="BT1" t="s">
        <v>44</v>
      </c>
      <c r="BU1" t="s">
        <v>43</v>
      </c>
      <c r="BV1" t="s">
        <v>42</v>
      </c>
      <c r="BW1" t="s">
        <v>41</v>
      </c>
      <c r="BX1" t="s">
        <v>40</v>
      </c>
      <c r="BY1" t="s">
        <v>39</v>
      </c>
      <c r="BZ1" t="s">
        <v>38</v>
      </c>
      <c r="CA1" t="s">
        <v>37</v>
      </c>
      <c r="CB1" t="s">
        <v>36</v>
      </c>
      <c r="CC1" t="s">
        <v>35</v>
      </c>
      <c r="CD1" t="s">
        <v>34</v>
      </c>
      <c r="CE1" t="s">
        <v>33</v>
      </c>
      <c r="CF1" t="s">
        <v>32</v>
      </c>
      <c r="CG1" t="s">
        <v>31</v>
      </c>
      <c r="CH1" t="s">
        <v>30</v>
      </c>
      <c r="CI1" t="s">
        <v>29</v>
      </c>
      <c r="CJ1" t="s">
        <v>28</v>
      </c>
      <c r="CK1" t="s">
        <v>27</v>
      </c>
      <c r="CL1" t="s">
        <v>26</v>
      </c>
      <c r="CM1" t="s">
        <v>25</v>
      </c>
      <c r="CN1" t="s">
        <v>24</v>
      </c>
      <c r="CO1" t="s">
        <v>23</v>
      </c>
      <c r="CP1" t="s">
        <v>22</v>
      </c>
      <c r="CQ1" t="s">
        <v>21</v>
      </c>
      <c r="CR1" t="s">
        <v>20</v>
      </c>
      <c r="CS1" t="s">
        <v>19</v>
      </c>
      <c r="CT1" t="s">
        <v>18</v>
      </c>
      <c r="CU1" t="s">
        <v>17</v>
      </c>
      <c r="CV1" t="s">
        <v>16</v>
      </c>
      <c r="CW1" t="s">
        <v>15</v>
      </c>
      <c r="CX1" t="s">
        <v>14</v>
      </c>
      <c r="CY1" t="s">
        <v>13</v>
      </c>
      <c r="CZ1" t="s">
        <v>12</v>
      </c>
      <c r="DA1" t="s">
        <v>11</v>
      </c>
      <c r="DB1" t="s">
        <v>10</v>
      </c>
      <c r="DC1" t="s">
        <v>9</v>
      </c>
      <c r="DD1" t="s">
        <v>8</v>
      </c>
      <c r="DE1" t="s">
        <v>7</v>
      </c>
    </row>
    <row r="2" spans="1:109">
      <c r="A2" t="s">
        <v>6</v>
      </c>
      <c r="B2" t="s">
        <v>5</v>
      </c>
      <c r="C2">
        <v>-4.6311826413640604</v>
      </c>
      <c r="D2" t="s">
        <v>5</v>
      </c>
      <c r="E2" t="s">
        <v>5</v>
      </c>
      <c r="F2">
        <v>17.424825925093401</v>
      </c>
      <c r="G2" t="s">
        <v>5</v>
      </c>
      <c r="H2" t="s">
        <v>5</v>
      </c>
      <c r="I2">
        <v>16.089467268723698</v>
      </c>
      <c r="J2" t="s">
        <v>5</v>
      </c>
      <c r="K2" t="s">
        <v>5</v>
      </c>
      <c r="L2">
        <v>-5.7212957918643896</v>
      </c>
      <c r="M2" t="s">
        <v>5</v>
      </c>
      <c r="N2" t="s">
        <v>5</v>
      </c>
      <c r="O2">
        <v>18.874220187847399</v>
      </c>
      <c r="P2" t="s">
        <v>5</v>
      </c>
      <c r="Q2" t="s">
        <v>5</v>
      </c>
      <c r="R2">
        <v>-32.950000176063</v>
      </c>
      <c r="S2" t="s">
        <v>5</v>
      </c>
      <c r="T2" t="s">
        <v>5</v>
      </c>
      <c r="U2">
        <v>25.176923018235399</v>
      </c>
      <c r="V2" t="s">
        <v>5</v>
      </c>
      <c r="W2" t="s">
        <v>5</v>
      </c>
      <c r="X2">
        <v>49.1</v>
      </c>
      <c r="Y2" t="s">
        <v>5</v>
      </c>
      <c r="Z2" t="s">
        <v>5</v>
      </c>
      <c r="AA2">
        <v>15.266666666666699</v>
      </c>
      <c r="AB2" t="s">
        <v>5</v>
      </c>
      <c r="AC2" t="s">
        <v>5</v>
      </c>
      <c r="AD2">
        <v>186.2</v>
      </c>
      <c r="AE2" t="s">
        <v>5</v>
      </c>
      <c r="AF2" t="s">
        <v>5</v>
      </c>
      <c r="AG2">
        <v>3.3666666666666698</v>
      </c>
      <c r="AH2" t="s">
        <v>5</v>
      </c>
      <c r="AI2" t="s">
        <v>5</v>
      </c>
      <c r="AJ2">
        <v>265</v>
      </c>
      <c r="AK2" t="s">
        <v>5</v>
      </c>
      <c r="AL2" t="s">
        <v>5</v>
      </c>
      <c r="AM2">
        <v>133.44</v>
      </c>
      <c r="AN2" t="s">
        <v>5</v>
      </c>
      <c r="AO2" t="s">
        <v>5</v>
      </c>
      <c r="AP2">
        <v>136.65384615384599</v>
      </c>
      <c r="AQ2" t="s">
        <v>5</v>
      </c>
      <c r="AR2" t="s">
        <v>5</v>
      </c>
      <c r="AS2">
        <v>93.913043478260903</v>
      </c>
      <c r="AT2" t="s">
        <v>5</v>
      </c>
      <c r="AU2" t="s">
        <v>5</v>
      </c>
      <c r="AV2">
        <v>270.13043478260897</v>
      </c>
      <c r="AW2" t="s">
        <v>5</v>
      </c>
      <c r="AX2" t="s">
        <v>5</v>
      </c>
      <c r="AY2">
        <v>177.21739130434801</v>
      </c>
      <c r="AZ2" t="s">
        <v>5</v>
      </c>
      <c r="BA2" t="s">
        <v>5</v>
      </c>
      <c r="BB2">
        <v>2512.61666666667</v>
      </c>
      <c r="BC2" t="s">
        <v>5</v>
      </c>
      <c r="BD2" t="s">
        <v>5</v>
      </c>
      <c r="BE2">
        <v>1513.33666381836</v>
      </c>
      <c r="BF2" t="s">
        <v>5</v>
      </c>
      <c r="BG2" t="s">
        <v>5</v>
      </c>
      <c r="BH2">
        <v>1344.3150024414099</v>
      </c>
      <c r="BI2" t="s">
        <v>5</v>
      </c>
      <c r="BJ2" t="s">
        <v>5</v>
      </c>
      <c r="BK2">
        <v>1186.2649983724</v>
      </c>
      <c r="BL2" t="s">
        <v>5</v>
      </c>
      <c r="BM2" t="s">
        <v>5</v>
      </c>
      <c r="BN2">
        <v>770.75833129882801</v>
      </c>
      <c r="BO2" t="s">
        <v>5</v>
      </c>
      <c r="BP2" t="s">
        <v>5</v>
      </c>
      <c r="BQ2">
        <v>273.694999186198</v>
      </c>
      <c r="BR2" t="s">
        <v>5</v>
      </c>
      <c r="BS2" t="s">
        <v>5</v>
      </c>
      <c r="BT2">
        <v>3456.0966796875</v>
      </c>
      <c r="BU2" t="s">
        <v>5</v>
      </c>
      <c r="BV2" t="s">
        <v>5</v>
      </c>
      <c r="BW2">
        <v>2332.7099609375</v>
      </c>
      <c r="BX2" t="s">
        <v>5</v>
      </c>
      <c r="BY2" t="s">
        <v>5</v>
      </c>
      <c r="BZ2">
        <v>101.37692290086</v>
      </c>
      <c r="CA2" t="s">
        <v>5</v>
      </c>
      <c r="CB2" t="s">
        <v>5</v>
      </c>
      <c r="CC2">
        <v>160.73600166320799</v>
      </c>
      <c r="CD2" t="s">
        <v>5</v>
      </c>
      <c r="CE2" t="s">
        <v>5</v>
      </c>
      <c r="CF2">
        <v>185.70400054931599</v>
      </c>
      <c r="CG2" t="s">
        <v>5</v>
      </c>
      <c r="CH2" t="s">
        <v>5</v>
      </c>
      <c r="CI2">
        <v>37.544000091552697</v>
      </c>
      <c r="CJ2" t="s">
        <v>5</v>
      </c>
      <c r="CK2" t="s">
        <v>5</v>
      </c>
      <c r="CL2">
        <v>211.57692307692301</v>
      </c>
      <c r="CM2" t="s">
        <v>5</v>
      </c>
      <c r="CN2" t="s">
        <v>5</v>
      </c>
      <c r="CO2">
        <v>91.48</v>
      </c>
      <c r="CP2" t="s">
        <v>5</v>
      </c>
      <c r="CQ2" t="s">
        <v>5</v>
      </c>
      <c r="CR2">
        <v>52.1</v>
      </c>
      <c r="CS2" t="s">
        <v>5</v>
      </c>
      <c r="CT2" t="s">
        <v>5</v>
      </c>
      <c r="CU2">
        <v>1.2333333333333301</v>
      </c>
      <c r="CV2" t="s">
        <v>5</v>
      </c>
      <c r="CW2" t="s">
        <v>5</v>
      </c>
      <c r="CX2">
        <v>22.5987768402466</v>
      </c>
      <c r="CY2" t="s">
        <v>5</v>
      </c>
      <c r="CZ2" t="s">
        <v>5</v>
      </c>
      <c r="DA2">
        <v>76.701284027099604</v>
      </c>
      <c r="DB2" t="s">
        <v>5</v>
      </c>
      <c r="DC2" t="s">
        <v>5</v>
      </c>
      <c r="DD2">
        <v>165.25047164917001</v>
      </c>
      <c r="DE2" t="s">
        <v>5</v>
      </c>
    </row>
    <row r="3" spans="1:109">
      <c r="A3" t="s">
        <v>4</v>
      </c>
      <c r="B3">
        <v>0.58581685532621697</v>
      </c>
      <c r="C3">
        <v>1.38161222053736</v>
      </c>
      <c r="D3">
        <v>2.1774075857485</v>
      </c>
      <c r="E3">
        <v>0.70251741372990895</v>
      </c>
      <c r="F3">
        <v>1.2261045485451101</v>
      </c>
      <c r="G3">
        <v>1.74969168336031</v>
      </c>
      <c r="H3">
        <v>0.74569246309610704</v>
      </c>
      <c r="I3">
        <v>1.16543123267946</v>
      </c>
      <c r="J3">
        <v>1.5851700022628099</v>
      </c>
      <c r="K3">
        <v>0.27696126301375501</v>
      </c>
      <c r="L3">
        <v>1.54868179132829</v>
      </c>
      <c r="M3">
        <v>2.8204023196428301</v>
      </c>
      <c r="N3">
        <v>0.64360731356574297</v>
      </c>
      <c r="O3">
        <v>1.22701836585998</v>
      </c>
      <c r="P3">
        <v>1.81042941815423</v>
      </c>
      <c r="Q3">
        <v>0.538797835202944</v>
      </c>
      <c r="R3">
        <v>2.7084287189301999</v>
      </c>
      <c r="S3">
        <v>4.8780596026574496</v>
      </c>
      <c r="T3">
        <v>0.63780621695982098</v>
      </c>
      <c r="U3">
        <v>1.34932352883475</v>
      </c>
      <c r="V3">
        <v>2.0608408407096799</v>
      </c>
      <c r="W3">
        <v>6.7030016556274701</v>
      </c>
      <c r="X3">
        <v>11.9252380952381</v>
      </c>
      <c r="Y3">
        <v>17.147474534848701</v>
      </c>
      <c r="Z3">
        <v>3.9353803890877002</v>
      </c>
      <c r="AA3">
        <v>7.7733333333333299</v>
      </c>
      <c r="AB3">
        <v>11.611286277579</v>
      </c>
      <c r="AC3">
        <v>-19.384417554993401</v>
      </c>
      <c r="AD3">
        <v>-14.0602380952381</v>
      </c>
      <c r="AE3">
        <v>-8.7360586354828005</v>
      </c>
      <c r="AF3">
        <v>-3.8487017046223699</v>
      </c>
      <c r="AG3">
        <v>-2.3650000000000002</v>
      </c>
      <c r="AH3">
        <v>-0.88129829537763205</v>
      </c>
      <c r="AI3">
        <v>1.99087266229656</v>
      </c>
      <c r="AJ3">
        <v>5.4769047619047599</v>
      </c>
      <c r="AK3">
        <v>8.9629368615129597</v>
      </c>
      <c r="AL3">
        <v>-9.0347504220266099</v>
      </c>
      <c r="AM3">
        <v>-5.0171428571428596</v>
      </c>
      <c r="AN3">
        <v>-0.99953529225910598</v>
      </c>
      <c r="AO3">
        <v>6.00067265071492</v>
      </c>
      <c r="AP3">
        <v>10.494047619047601</v>
      </c>
      <c r="AQ3">
        <v>14.9874225873803</v>
      </c>
      <c r="AR3">
        <v>-16.327528708289801</v>
      </c>
      <c r="AS3">
        <v>-7.7026190476190504</v>
      </c>
      <c r="AT3">
        <v>0.92229061305172999</v>
      </c>
      <c r="AU3">
        <v>0.959184985735415</v>
      </c>
      <c r="AV3">
        <v>4.1950000000000003</v>
      </c>
      <c r="AW3">
        <v>7.4308150142645903</v>
      </c>
      <c r="AX3">
        <v>2.2201462303545298</v>
      </c>
      <c r="AY3">
        <v>11.897619047618999</v>
      </c>
      <c r="AZ3">
        <v>21.5750918648836</v>
      </c>
      <c r="BA3">
        <v>192.48484633840599</v>
      </c>
      <c r="BB3">
        <v>299.8947824242</v>
      </c>
      <c r="BC3">
        <v>407.30471850999498</v>
      </c>
      <c r="BD3">
        <v>152.67902979210899</v>
      </c>
      <c r="BE3">
        <v>240.52388238815999</v>
      </c>
      <c r="BF3">
        <v>328.36873498421102</v>
      </c>
      <c r="BG3">
        <v>143.996270783076</v>
      </c>
      <c r="BH3">
        <v>228.321948910668</v>
      </c>
      <c r="BI3">
        <v>312.64762703826</v>
      </c>
      <c r="BJ3">
        <v>135.47963623327999</v>
      </c>
      <c r="BK3">
        <v>216.16992329915399</v>
      </c>
      <c r="BL3">
        <v>296.860210365027</v>
      </c>
      <c r="BM3">
        <v>110.586734895506</v>
      </c>
      <c r="BN3">
        <v>179.41153067452601</v>
      </c>
      <c r="BO3">
        <v>248.23632645354499</v>
      </c>
      <c r="BP3">
        <v>64.241759840474899</v>
      </c>
      <c r="BQ3">
        <v>111.937665336246</v>
      </c>
      <c r="BR3">
        <v>159.63357083201601</v>
      </c>
      <c r="BS3">
        <v>-522.01901453012897</v>
      </c>
      <c r="BT3">
        <v>-378.16396821521602</v>
      </c>
      <c r="BU3">
        <v>-234.30892190030301</v>
      </c>
      <c r="BV3">
        <v>192.46829927035799</v>
      </c>
      <c r="BW3">
        <v>315.08274722144699</v>
      </c>
      <c r="BX3">
        <v>437.697195172536</v>
      </c>
      <c r="BY3">
        <v>2.00679467736791E-2</v>
      </c>
      <c r="BZ3">
        <v>0.120115521478799</v>
      </c>
      <c r="CA3">
        <v>0.22016309618391899</v>
      </c>
      <c r="CB3">
        <v>-7.5808714125965904E-2</v>
      </c>
      <c r="CC3">
        <v>6.3435137962985805E-2</v>
      </c>
      <c r="CD3">
        <v>0.20267899005193801</v>
      </c>
      <c r="CE3">
        <v>-8.4813198589846303E-2</v>
      </c>
      <c r="CF3">
        <v>4.2619760890493998E-2</v>
      </c>
      <c r="CG3">
        <v>0.17005272037083399</v>
      </c>
      <c r="CH3">
        <v>-1.78373121319706</v>
      </c>
      <c r="CI3">
        <v>4.1576142240706</v>
      </c>
      <c r="CJ3">
        <v>10.098959661338199</v>
      </c>
      <c r="CK3">
        <v>-5.2404491817392103</v>
      </c>
      <c r="CL3">
        <v>-1.7178571428571501</v>
      </c>
      <c r="CM3">
        <v>1.8047348960249101</v>
      </c>
      <c r="CN3">
        <v>-2.5811697307713599</v>
      </c>
      <c r="CO3">
        <v>0.30238095238095403</v>
      </c>
      <c r="CP3">
        <v>3.1859316355332599</v>
      </c>
      <c r="CQ3">
        <v>-3.8593767910775201</v>
      </c>
      <c r="CR3">
        <v>1.3714285714285701</v>
      </c>
      <c r="CS3">
        <v>6.6022339339346603</v>
      </c>
      <c r="CT3">
        <v>-7.28185639800948E-2</v>
      </c>
      <c r="CU3">
        <v>0.29142857142857098</v>
      </c>
      <c r="CV3">
        <v>0.65567570683723797</v>
      </c>
      <c r="CW3">
        <v>-0.280215997406975</v>
      </c>
      <c r="CX3">
        <v>-0.132889253259275</v>
      </c>
      <c r="CY3">
        <v>1.44374908884254E-2</v>
      </c>
      <c r="CZ3">
        <v>-3.3322911688960599</v>
      </c>
      <c r="DA3">
        <v>-0.19251114254906099</v>
      </c>
      <c r="DB3">
        <v>2.9472688837979302</v>
      </c>
      <c r="DC3">
        <v>-15.104943379415699</v>
      </c>
      <c r="DD3">
        <v>6.3274082510811898</v>
      </c>
      <c r="DE3">
        <v>27.759759881577999</v>
      </c>
    </row>
    <row r="4" spans="1:109">
      <c r="A4" t="s">
        <v>3</v>
      </c>
      <c r="B4">
        <v>0.92933889745741205</v>
      </c>
      <c r="C4">
        <v>2.0002695937530102</v>
      </c>
      <c r="D4">
        <v>3.0712002900486102</v>
      </c>
      <c r="E4">
        <v>1.4006636554795899</v>
      </c>
      <c r="F4">
        <v>2.09371099086035</v>
      </c>
      <c r="G4">
        <v>2.78675832624111</v>
      </c>
      <c r="H4">
        <v>1.3840393689736401</v>
      </c>
      <c r="I4">
        <v>1.96524743239085</v>
      </c>
      <c r="J4">
        <v>2.5464554958080599</v>
      </c>
      <c r="K4">
        <v>0.67200254654070901</v>
      </c>
      <c r="L4">
        <v>1.97354133439317</v>
      </c>
      <c r="M4">
        <v>3.2750801222456301</v>
      </c>
      <c r="N4">
        <v>1.26265921548725</v>
      </c>
      <c r="O4">
        <v>2.0909495471772699</v>
      </c>
      <c r="P4">
        <v>2.9192398788672902</v>
      </c>
      <c r="Q4">
        <v>1.18808827890913</v>
      </c>
      <c r="R4">
        <v>3.9172447340829</v>
      </c>
      <c r="S4">
        <v>6.6464011892566699</v>
      </c>
      <c r="T4">
        <v>1.3427651263221001</v>
      </c>
      <c r="U4">
        <v>2.4563834753490599</v>
      </c>
      <c r="V4">
        <v>3.5700018243760199</v>
      </c>
      <c r="W4">
        <v>14.219047019340501</v>
      </c>
      <c r="X4">
        <v>21.472857142857102</v>
      </c>
      <c r="Y4">
        <v>28.726667266373699</v>
      </c>
      <c r="Z4">
        <v>8.2495404676203492</v>
      </c>
      <c r="AA4">
        <v>15.161428571428599</v>
      </c>
      <c r="AB4">
        <v>22.0733166752368</v>
      </c>
      <c r="AC4">
        <v>-28.332288921809599</v>
      </c>
      <c r="AD4">
        <v>-22.515000000000001</v>
      </c>
      <c r="AE4">
        <v>-16.697711078190402</v>
      </c>
      <c r="AF4">
        <v>-5.5119967726237302</v>
      </c>
      <c r="AG4">
        <v>-3.2911904761904802</v>
      </c>
      <c r="AH4">
        <v>-1.07038417975722</v>
      </c>
      <c r="AI4">
        <v>4.7494571188185297</v>
      </c>
      <c r="AJ4">
        <v>8.8149999999999995</v>
      </c>
      <c r="AK4">
        <v>12.880542881181499</v>
      </c>
      <c r="AL4">
        <v>-12.204595835087</v>
      </c>
      <c r="AM4">
        <v>-8.7623809523809495</v>
      </c>
      <c r="AN4">
        <v>-5.3201660696749</v>
      </c>
      <c r="AO4">
        <v>12.1580199765974</v>
      </c>
      <c r="AP4">
        <v>17.577380952380999</v>
      </c>
      <c r="AQ4">
        <v>22.9967419281645</v>
      </c>
      <c r="AR4">
        <v>-19.892084415977401</v>
      </c>
      <c r="AS4">
        <v>-11.952619047619001</v>
      </c>
      <c r="AT4">
        <v>-4.0131536792606601</v>
      </c>
      <c r="AU4">
        <v>3.7606758368845599</v>
      </c>
      <c r="AV4">
        <v>8.5973809523809503</v>
      </c>
      <c r="AW4">
        <v>13.434086067877301</v>
      </c>
      <c r="AX4">
        <v>13.1192189681671</v>
      </c>
      <c r="AY4">
        <v>20.55</v>
      </c>
      <c r="AZ4">
        <v>27.980781031832901</v>
      </c>
      <c r="BA4">
        <v>354.74574114898599</v>
      </c>
      <c r="BB4">
        <v>500.40523629324798</v>
      </c>
      <c r="BC4">
        <v>646.06473143750998</v>
      </c>
      <c r="BD4">
        <v>286.64063122078602</v>
      </c>
      <c r="BE4">
        <v>411.27136948358401</v>
      </c>
      <c r="BF4">
        <v>535.90210774638297</v>
      </c>
      <c r="BG4">
        <v>271.83911117532301</v>
      </c>
      <c r="BH4">
        <v>392.11410647437702</v>
      </c>
      <c r="BI4">
        <v>512.38910177342996</v>
      </c>
      <c r="BJ4">
        <v>256.84914723695999</v>
      </c>
      <c r="BK4">
        <v>372.76781104678201</v>
      </c>
      <c r="BL4">
        <v>488.68647485660398</v>
      </c>
      <c r="BM4">
        <v>212.82014921770201</v>
      </c>
      <c r="BN4">
        <v>314.49370913551002</v>
      </c>
      <c r="BO4">
        <v>416.167269053317</v>
      </c>
      <c r="BP4">
        <v>128.922568978567</v>
      </c>
      <c r="BQ4">
        <v>204.771592890422</v>
      </c>
      <c r="BR4">
        <v>280.620616802276</v>
      </c>
      <c r="BS4">
        <v>-767.95148645013296</v>
      </c>
      <c r="BT4">
        <v>-574.88660877046095</v>
      </c>
      <c r="BU4">
        <v>-381.82173109079002</v>
      </c>
      <c r="BV4">
        <v>406.14958716971199</v>
      </c>
      <c r="BW4">
        <v>549.18171078636499</v>
      </c>
      <c r="BX4">
        <v>692.21383440301895</v>
      </c>
      <c r="BY4">
        <v>6.0911148584772999E-2</v>
      </c>
      <c r="BZ4">
        <v>0.17889598133808199</v>
      </c>
      <c r="CA4">
        <v>0.296880814091391</v>
      </c>
      <c r="CB4">
        <v>-2.3601751355381E-2</v>
      </c>
      <c r="CC4">
        <v>9.7491697027265095E-2</v>
      </c>
      <c r="CD4">
        <v>0.218585145409911</v>
      </c>
      <c r="CE4">
        <v>-8.2807434199091895E-2</v>
      </c>
      <c r="CF4">
        <v>3.09255114590428E-2</v>
      </c>
      <c r="CG4">
        <v>0.14465845711717701</v>
      </c>
      <c r="CH4">
        <v>-2.7100536020081201</v>
      </c>
      <c r="CI4">
        <v>4.9068523949668501</v>
      </c>
      <c r="CJ4">
        <v>12.523758391941801</v>
      </c>
      <c r="CK4">
        <v>-7.0844996786876697</v>
      </c>
      <c r="CL4">
        <v>-3.1464285714285798</v>
      </c>
      <c r="CM4">
        <v>0.79164253583051603</v>
      </c>
      <c r="CN4">
        <v>-2.0637847829300502</v>
      </c>
      <c r="CO4">
        <v>1.2547619047619101</v>
      </c>
      <c r="CP4">
        <v>4.5733085924538601</v>
      </c>
      <c r="CQ4">
        <v>-4.1298316498905701</v>
      </c>
      <c r="CR4">
        <v>1.90476190476191</v>
      </c>
      <c r="CS4">
        <v>7.9393554594143803</v>
      </c>
      <c r="CT4">
        <v>-9.6459251761606704E-2</v>
      </c>
      <c r="CU4">
        <v>0.42</v>
      </c>
      <c r="CV4">
        <v>0.93645925176160705</v>
      </c>
      <c r="CW4">
        <v>-0.32004390699051399</v>
      </c>
      <c r="CX4">
        <v>-0.15180867742809301</v>
      </c>
      <c r="CY4">
        <v>1.6426552134327602E-2</v>
      </c>
      <c r="CZ4">
        <v>-2.7636933573476101</v>
      </c>
      <c r="DA4">
        <v>1.1621436963762599</v>
      </c>
      <c r="DB4">
        <v>5.0879807501001304</v>
      </c>
      <c r="DC4">
        <v>-7.90224624626474</v>
      </c>
      <c r="DD4">
        <v>11.434320450737401</v>
      </c>
      <c r="DE4">
        <v>30.770887147739501</v>
      </c>
    </row>
    <row r="5" spans="1:109">
      <c r="A5" t="s">
        <v>2</v>
      </c>
      <c r="B5">
        <v>1.94926490610925</v>
      </c>
      <c r="C5">
        <v>2.9935488192386699</v>
      </c>
      <c r="D5">
        <v>4.0378327323681003</v>
      </c>
      <c r="E5">
        <v>2.51422351734699</v>
      </c>
      <c r="F5">
        <v>3.1474966056006299</v>
      </c>
      <c r="G5">
        <v>3.7807696938542699</v>
      </c>
      <c r="H5">
        <v>2.3532020509046601</v>
      </c>
      <c r="I5">
        <v>2.9197655189604999</v>
      </c>
      <c r="J5">
        <v>3.4863289870163299</v>
      </c>
      <c r="K5">
        <v>1.6197494297058599</v>
      </c>
      <c r="L5">
        <v>2.9789028027275601</v>
      </c>
      <c r="M5">
        <v>4.3380561757492702</v>
      </c>
      <c r="N5">
        <v>2.5058228665367301</v>
      </c>
      <c r="O5">
        <v>3.2489195533025801</v>
      </c>
      <c r="P5">
        <v>3.9920162400684398</v>
      </c>
      <c r="Q5">
        <v>3.16660488177794</v>
      </c>
      <c r="R5">
        <v>5.7996697834559896</v>
      </c>
      <c r="S5">
        <v>8.4327346851340295</v>
      </c>
      <c r="T5">
        <v>2.5149428350796401</v>
      </c>
      <c r="U5">
        <v>3.5519324638729999</v>
      </c>
      <c r="V5">
        <v>4.5889220926663699</v>
      </c>
      <c r="W5">
        <v>23.718243167231702</v>
      </c>
      <c r="X5">
        <v>31.127619047619</v>
      </c>
      <c r="Y5">
        <v>38.536994928006401</v>
      </c>
      <c r="Z5">
        <v>17.154737582701902</v>
      </c>
      <c r="AA5">
        <v>24.342380952380999</v>
      </c>
      <c r="AB5">
        <v>31.530024322060001</v>
      </c>
      <c r="AC5">
        <v>-38.250357227843303</v>
      </c>
      <c r="AD5">
        <v>-31.979285714285702</v>
      </c>
      <c r="AE5">
        <v>-25.708214200728101</v>
      </c>
      <c r="AF5">
        <v>-6.8361081035789804</v>
      </c>
      <c r="AG5">
        <v>-4.5078571428571399</v>
      </c>
      <c r="AH5">
        <v>-2.1796061821352999</v>
      </c>
      <c r="AI5">
        <v>9.6522108381835405</v>
      </c>
      <c r="AJ5">
        <v>13.1840476190476</v>
      </c>
      <c r="AK5">
        <v>16.715884399911701</v>
      </c>
      <c r="AL5">
        <v>-15.1063899746482</v>
      </c>
      <c r="AM5">
        <v>-11.4980952380952</v>
      </c>
      <c r="AN5">
        <v>-7.8898005015422497</v>
      </c>
      <c r="AO5">
        <v>19.366469698322799</v>
      </c>
      <c r="AP5">
        <v>24.6821428571429</v>
      </c>
      <c r="AQ5">
        <v>29.997816015962901</v>
      </c>
      <c r="AR5">
        <v>-28.789960237887598</v>
      </c>
      <c r="AS5">
        <v>-18.531190476190499</v>
      </c>
      <c r="AT5">
        <v>-8.2724207144933501</v>
      </c>
      <c r="AU5">
        <v>7.1800962337087002</v>
      </c>
      <c r="AV5">
        <v>11.8497619047619</v>
      </c>
      <c r="AW5">
        <v>16.519427575815101</v>
      </c>
      <c r="AX5">
        <v>19.080862343743501</v>
      </c>
      <c r="AY5">
        <v>30.380952380952401</v>
      </c>
      <c r="AZ5">
        <v>41.681042418161297</v>
      </c>
      <c r="BA5">
        <v>602.16878354090795</v>
      </c>
      <c r="BB5">
        <v>750.07233892531599</v>
      </c>
      <c r="BC5">
        <v>897.97589430972403</v>
      </c>
      <c r="BD5">
        <v>490.75785526243499</v>
      </c>
      <c r="BE5">
        <v>621.34035490490101</v>
      </c>
      <c r="BF5">
        <v>751.92285454736805</v>
      </c>
      <c r="BG5">
        <v>466.59321186364201</v>
      </c>
      <c r="BH5">
        <v>593.27394592285202</v>
      </c>
      <c r="BI5">
        <v>719.95467998206095</v>
      </c>
      <c r="BJ5">
        <v>442.06804417966799</v>
      </c>
      <c r="BK5">
        <v>564.57075148809497</v>
      </c>
      <c r="BL5">
        <v>687.073458796522</v>
      </c>
      <c r="BM5">
        <v>370.66823424229102</v>
      </c>
      <c r="BN5">
        <v>478.26257335844502</v>
      </c>
      <c r="BO5">
        <v>585.85691247459897</v>
      </c>
      <c r="BP5">
        <v>245.652310855145</v>
      </c>
      <c r="BQ5">
        <v>322.522080517723</v>
      </c>
      <c r="BR5">
        <v>399.39185018030201</v>
      </c>
      <c r="BS5">
        <v>-1013.42678867171</v>
      </c>
      <c r="BT5">
        <v>-823.89172351655498</v>
      </c>
      <c r="BU5">
        <v>-634.35665836140004</v>
      </c>
      <c r="BV5">
        <v>638.77423507330104</v>
      </c>
      <c r="BW5">
        <v>807.69671206519695</v>
      </c>
      <c r="BX5">
        <v>976.61918905709297</v>
      </c>
      <c r="BY5">
        <v>0.105037763036215</v>
      </c>
      <c r="BZ5">
        <v>0.21930500855862101</v>
      </c>
      <c r="CA5">
        <v>0.33357225408102698</v>
      </c>
      <c r="CB5">
        <v>-2.2545561303515801E-2</v>
      </c>
      <c r="CC5">
        <v>0.124049829882798</v>
      </c>
      <c r="CD5">
        <v>0.27064522106911099</v>
      </c>
      <c r="CE5">
        <v>-9.7314174836347606E-2</v>
      </c>
      <c r="CF5">
        <v>5.0624329965930498E-2</v>
      </c>
      <c r="CG5">
        <v>0.19856283476820899</v>
      </c>
      <c r="CH5">
        <v>-1.65993185763941</v>
      </c>
      <c r="CI5">
        <v>4.5889476228895596</v>
      </c>
      <c r="CJ5">
        <v>10.837827103418499</v>
      </c>
      <c r="CK5">
        <v>-7.9047930719323301</v>
      </c>
      <c r="CL5">
        <v>-4.1988095238095298</v>
      </c>
      <c r="CM5">
        <v>-0.49282597568671999</v>
      </c>
      <c r="CN5">
        <v>-1.8696547834013799</v>
      </c>
      <c r="CO5">
        <v>1.49285714285714</v>
      </c>
      <c r="CP5">
        <v>4.8553690691156701</v>
      </c>
      <c r="CQ5">
        <v>-3.1998514676948102</v>
      </c>
      <c r="CR5">
        <v>2.8142857142857198</v>
      </c>
      <c r="CS5">
        <v>8.8284228962662397</v>
      </c>
      <c r="CT5">
        <v>-5.1042080245807399E-2</v>
      </c>
      <c r="CU5">
        <v>0.45333333333333298</v>
      </c>
      <c r="CV5">
        <v>0.95770874691247398</v>
      </c>
      <c r="CW5">
        <v>-0.36912242872186701</v>
      </c>
      <c r="CX5">
        <v>-0.201297483946596</v>
      </c>
      <c r="CY5">
        <v>-3.3472539171325498E-2</v>
      </c>
      <c r="CZ5">
        <v>-1.8277777505931401</v>
      </c>
      <c r="DA5">
        <v>3.1296764991396899</v>
      </c>
      <c r="DB5">
        <v>8.0871307488725304</v>
      </c>
      <c r="DC5">
        <v>-13.7170954884106</v>
      </c>
      <c r="DD5">
        <v>25.816544106801398</v>
      </c>
      <c r="DE5">
        <v>65.350183702013297</v>
      </c>
    </row>
    <row r="6" spans="1:109">
      <c r="A6" t="s">
        <v>1</v>
      </c>
      <c r="B6">
        <v>3.16097291079965</v>
      </c>
      <c r="C6">
        <v>4.4880964130529097</v>
      </c>
      <c r="D6">
        <v>5.8152199153061597</v>
      </c>
      <c r="E6">
        <v>3.7999392074818399</v>
      </c>
      <c r="F6">
        <v>4.8158891255136496</v>
      </c>
      <c r="G6">
        <v>5.8318390435454601</v>
      </c>
      <c r="H6">
        <v>3.4979059695845498</v>
      </c>
      <c r="I6">
        <v>4.4228545403669797</v>
      </c>
      <c r="J6">
        <v>5.3478031111493998</v>
      </c>
      <c r="K6">
        <v>2.7990553017940201</v>
      </c>
      <c r="L6">
        <v>4.6600631766311897</v>
      </c>
      <c r="M6">
        <v>6.5210710514683603</v>
      </c>
      <c r="N6">
        <v>3.8854554982574898</v>
      </c>
      <c r="O6">
        <v>5.0430694149410904</v>
      </c>
      <c r="P6">
        <v>6.2006833316246901</v>
      </c>
      <c r="Q6">
        <v>5.7955183637439198</v>
      </c>
      <c r="R6">
        <v>9.2373146351367694</v>
      </c>
      <c r="S6">
        <v>12.679110906529599</v>
      </c>
      <c r="T6">
        <v>4.2572792237260204</v>
      </c>
      <c r="U6">
        <v>5.5150452607397096</v>
      </c>
      <c r="V6">
        <v>6.7728112977533899</v>
      </c>
      <c r="W6">
        <v>37.615824769740698</v>
      </c>
      <c r="X6">
        <v>47.053462301587302</v>
      </c>
      <c r="Y6">
        <v>56.4910998334339</v>
      </c>
      <c r="Z6">
        <v>29.256312078941701</v>
      </c>
      <c r="AA6">
        <v>39.441388888888902</v>
      </c>
      <c r="AB6">
        <v>49.6264656988361</v>
      </c>
      <c r="AC6">
        <v>-55.845427751376903</v>
      </c>
      <c r="AD6">
        <v>-47.869216269841303</v>
      </c>
      <c r="AE6">
        <v>-39.893004788305603</v>
      </c>
      <c r="AF6">
        <v>-7.7176354179000102</v>
      </c>
      <c r="AG6">
        <v>-5.8550297619047598</v>
      </c>
      <c r="AH6">
        <v>-3.9924241059095098</v>
      </c>
      <c r="AI6">
        <v>14.4209567823029</v>
      </c>
      <c r="AJ6">
        <v>18.855426587301601</v>
      </c>
      <c r="AK6">
        <v>23.2898963923003</v>
      </c>
      <c r="AL6">
        <v>-22.471492955819102</v>
      </c>
      <c r="AM6">
        <v>-18.028005952381001</v>
      </c>
      <c r="AN6">
        <v>-13.584518948942801</v>
      </c>
      <c r="AO6">
        <v>30.280756274082499</v>
      </c>
      <c r="AP6">
        <v>36.883432539682502</v>
      </c>
      <c r="AQ6">
        <v>43.486108805282598</v>
      </c>
      <c r="AR6">
        <v>-38.940140673111301</v>
      </c>
      <c r="AS6">
        <v>-28.585704365079401</v>
      </c>
      <c r="AT6">
        <v>-18.231268057047401</v>
      </c>
      <c r="AU6">
        <v>12.842706340031199</v>
      </c>
      <c r="AV6">
        <v>17.3560119047619</v>
      </c>
      <c r="AW6">
        <v>21.8693174694926</v>
      </c>
      <c r="AX6">
        <v>36.707139173679003</v>
      </c>
      <c r="AY6">
        <v>45.941716269841301</v>
      </c>
      <c r="AZ6">
        <v>55.176293366003499</v>
      </c>
      <c r="BA6">
        <v>941.15786609056499</v>
      </c>
      <c r="BB6">
        <v>1160.01257190765</v>
      </c>
      <c r="BC6">
        <v>1378.86727772473</v>
      </c>
      <c r="BD6">
        <v>781.60730107764005</v>
      </c>
      <c r="BE6">
        <v>972.26228647141204</v>
      </c>
      <c r="BF6">
        <v>1162.9172718651801</v>
      </c>
      <c r="BG6">
        <v>745.50717051202105</v>
      </c>
      <c r="BH6">
        <v>930.13391476222398</v>
      </c>
      <c r="BI6">
        <v>1114.7606590124301</v>
      </c>
      <c r="BJ6">
        <v>708.52307368676497</v>
      </c>
      <c r="BK6">
        <v>887.14295417058997</v>
      </c>
      <c r="BL6">
        <v>1065.76283465442</v>
      </c>
      <c r="BM6">
        <v>597.48786613054904</v>
      </c>
      <c r="BN6">
        <v>756.99140922425295</v>
      </c>
      <c r="BO6">
        <v>916.49495231795595</v>
      </c>
      <c r="BP6">
        <v>405.85930929801702</v>
      </c>
      <c r="BQ6">
        <v>528.54308363536097</v>
      </c>
      <c r="BR6">
        <v>651.22685797270401</v>
      </c>
      <c r="BS6">
        <v>-1419.7122332004001</v>
      </c>
      <c r="BT6">
        <v>-1193.6481581963401</v>
      </c>
      <c r="BU6">
        <v>-967.58408319228897</v>
      </c>
      <c r="BV6">
        <v>997.94734754641297</v>
      </c>
      <c r="BW6">
        <v>1231.21571665688</v>
      </c>
      <c r="BX6">
        <v>1464.4840857673501</v>
      </c>
      <c r="BY6">
        <v>0.17050573143655101</v>
      </c>
      <c r="BZ6">
        <v>0.34449956595528902</v>
      </c>
      <c r="CA6">
        <v>0.51849340047402703</v>
      </c>
      <c r="CB6">
        <v>-2.1344468843513299E-2</v>
      </c>
      <c r="CC6">
        <v>0.16716755647704501</v>
      </c>
      <c r="CD6">
        <v>0.35567958179760401</v>
      </c>
      <c r="CE6">
        <v>-0.115335430033777</v>
      </c>
      <c r="CF6">
        <v>4.96024558370457E-2</v>
      </c>
      <c r="CG6">
        <v>0.21454034170786801</v>
      </c>
      <c r="CH6">
        <v>0.24884876242117701</v>
      </c>
      <c r="CI6">
        <v>7.4389029215347202</v>
      </c>
      <c r="CJ6">
        <v>14.6289570806483</v>
      </c>
      <c r="CK6">
        <v>-11.563986961659101</v>
      </c>
      <c r="CL6">
        <v>-6.4562003968254</v>
      </c>
      <c r="CM6">
        <v>-1.3484138319917101</v>
      </c>
      <c r="CN6">
        <v>-0.619984532363</v>
      </c>
      <c r="CO6">
        <v>2.83670634920635</v>
      </c>
      <c r="CP6">
        <v>6.2933972307756996</v>
      </c>
      <c r="CQ6">
        <v>-1.8309760167477001</v>
      </c>
      <c r="CR6">
        <v>3.74583333333333</v>
      </c>
      <c r="CS6">
        <v>9.3226426834143705</v>
      </c>
      <c r="CT6">
        <v>3.2377458843056303E-2</v>
      </c>
      <c r="CU6">
        <v>0.65249007936507897</v>
      </c>
      <c r="CV6">
        <v>1.2726026998871001</v>
      </c>
      <c r="CW6">
        <v>-0.42469117232716302</v>
      </c>
      <c r="CX6">
        <v>-0.27242285499956398</v>
      </c>
      <c r="CY6">
        <v>-0.120154537671964</v>
      </c>
      <c r="CZ6">
        <v>-1.62519955717471</v>
      </c>
      <c r="DA6">
        <v>4.1265455782224301</v>
      </c>
      <c r="DB6">
        <v>9.8782907136195597</v>
      </c>
      <c r="DC6">
        <v>-2.73166479809188</v>
      </c>
      <c r="DD6">
        <v>33.231678708545701</v>
      </c>
      <c r="DE6">
        <v>69.1950222151834</v>
      </c>
    </row>
    <row r="7" spans="1:109">
      <c r="A7" t="s">
        <v>0</v>
      </c>
      <c r="B7">
        <v>4.4781454649101002</v>
      </c>
      <c r="C7">
        <v>5.8422975084883602</v>
      </c>
      <c r="D7">
        <v>7.2064495520666201</v>
      </c>
      <c r="E7">
        <v>5.54151290002567</v>
      </c>
      <c r="F7">
        <v>6.8687250819496404</v>
      </c>
      <c r="G7">
        <v>8.1959372638736205</v>
      </c>
      <c r="H7">
        <v>5.0663569715797196</v>
      </c>
      <c r="I7">
        <v>6.2533387382390098</v>
      </c>
      <c r="J7">
        <v>7.4403205048982999</v>
      </c>
      <c r="K7">
        <v>4.3581646328145203</v>
      </c>
      <c r="L7">
        <v>5.3821398861712701</v>
      </c>
      <c r="M7">
        <v>6.4061151395280103</v>
      </c>
      <c r="N7">
        <v>5.8037537984333403</v>
      </c>
      <c r="O7">
        <v>7.2878281100497899</v>
      </c>
      <c r="P7">
        <v>8.7719024216662493</v>
      </c>
      <c r="Q7">
        <v>7.79387806871327</v>
      </c>
      <c r="R7">
        <v>11.1816668006441</v>
      </c>
      <c r="S7">
        <v>14.569455532574899</v>
      </c>
      <c r="T7">
        <v>6.1002543503245699</v>
      </c>
      <c r="U7">
        <v>7.6116696616201001</v>
      </c>
      <c r="V7">
        <v>9.1230849729156294</v>
      </c>
      <c r="W7">
        <v>52.376450451808097</v>
      </c>
      <c r="X7">
        <v>63.364824717765899</v>
      </c>
      <c r="Y7">
        <v>74.353198983723701</v>
      </c>
      <c r="Z7">
        <v>45.153272788610799</v>
      </c>
      <c r="AA7">
        <v>57.326092861386996</v>
      </c>
      <c r="AB7">
        <v>69.498912934163201</v>
      </c>
      <c r="AC7">
        <v>-70.752674171531893</v>
      </c>
      <c r="AD7">
        <v>-62.626449367625803</v>
      </c>
      <c r="AE7">
        <v>-54.500224563719797</v>
      </c>
      <c r="AF7">
        <v>-7.7479309829624103</v>
      </c>
      <c r="AG7">
        <v>-6.5621933621933604</v>
      </c>
      <c r="AH7">
        <v>-5.3764557414243201</v>
      </c>
      <c r="AI7">
        <v>20.865234358305202</v>
      </c>
      <c r="AJ7">
        <v>25.1242509124862</v>
      </c>
      <c r="AK7">
        <v>29.383267466667199</v>
      </c>
      <c r="AL7">
        <v>-31.6879115735101</v>
      </c>
      <c r="AM7">
        <v>-23.176249893897001</v>
      </c>
      <c r="AN7">
        <v>-14.6645882142838</v>
      </c>
      <c r="AO7">
        <v>39.271569356185999</v>
      </c>
      <c r="AP7">
        <v>48.300500806383198</v>
      </c>
      <c r="AQ7">
        <v>57.329432256580397</v>
      </c>
      <c r="AR7">
        <v>-47.847886825049201</v>
      </c>
      <c r="AS7">
        <v>-37.122706052117799</v>
      </c>
      <c r="AT7">
        <v>-26.3975252791864</v>
      </c>
      <c r="AU7">
        <v>17.623089123662101</v>
      </c>
      <c r="AV7">
        <v>22.252601646719299</v>
      </c>
      <c r="AW7">
        <v>26.8821141697765</v>
      </c>
      <c r="AX7">
        <v>48.667398944426502</v>
      </c>
      <c r="AY7">
        <v>59.375307698837098</v>
      </c>
      <c r="AZ7">
        <v>70.083216453247701</v>
      </c>
      <c r="BA7">
        <v>1383.23953530626</v>
      </c>
      <c r="BB7">
        <v>1622.4512053098899</v>
      </c>
      <c r="BC7">
        <v>1861.6628753135301</v>
      </c>
      <c r="BD7">
        <v>1171.66699434008</v>
      </c>
      <c r="BE7">
        <v>1385.00209314372</v>
      </c>
      <c r="BF7">
        <v>1598.33719194736</v>
      </c>
      <c r="BG7">
        <v>1123.9273392181699</v>
      </c>
      <c r="BH7">
        <v>1331.006111893</v>
      </c>
      <c r="BI7">
        <v>1538.0848845678299</v>
      </c>
      <c r="BJ7">
        <v>1074.15947916965</v>
      </c>
      <c r="BK7">
        <v>1275.17136302223</v>
      </c>
      <c r="BL7">
        <v>1476.18324687481</v>
      </c>
      <c r="BM7">
        <v>920.58172962787398</v>
      </c>
      <c r="BN7">
        <v>1104.08293976563</v>
      </c>
      <c r="BO7">
        <v>1287.58414990339</v>
      </c>
      <c r="BP7">
        <v>650.29099621771798</v>
      </c>
      <c r="BQ7">
        <v>802.10457794944602</v>
      </c>
      <c r="BR7">
        <v>953.91815968117305</v>
      </c>
      <c r="BS7">
        <v>-1739.2377395600799</v>
      </c>
      <c r="BT7">
        <v>-1516.0872887451001</v>
      </c>
      <c r="BU7">
        <v>-1292.93683793012</v>
      </c>
      <c r="BV7">
        <v>1502.7395437442699</v>
      </c>
      <c r="BW7">
        <v>1679.5030037731201</v>
      </c>
      <c r="BX7">
        <v>1856.2664638019801</v>
      </c>
      <c r="BY7">
        <v>0.238467815056877</v>
      </c>
      <c r="BZ7">
        <v>0.45480653398556597</v>
      </c>
      <c r="CA7">
        <v>0.67114525291425597</v>
      </c>
      <c r="CB7">
        <v>-5.8356342332448602E-2</v>
      </c>
      <c r="CC7">
        <v>0.16235003834797601</v>
      </c>
      <c r="CD7">
        <v>0.38305641902839999</v>
      </c>
      <c r="CE7">
        <v>-0.13660273044594501</v>
      </c>
      <c r="CF7">
        <v>3.05906581326508E-2</v>
      </c>
      <c r="CG7">
        <v>0.197784046711246</v>
      </c>
      <c r="CH7">
        <v>0.75898946188529903</v>
      </c>
      <c r="CI7">
        <v>7.9639723498492803</v>
      </c>
      <c r="CJ7">
        <v>15.1689552378133</v>
      </c>
      <c r="CK7">
        <v>-12.9986478975921</v>
      </c>
      <c r="CL7">
        <v>-7.3386894151600099</v>
      </c>
      <c r="CM7">
        <v>-1.6787309327279201</v>
      </c>
      <c r="CN7">
        <v>0.52429495962190797</v>
      </c>
      <c r="CO7">
        <v>4.6090569561157801</v>
      </c>
      <c r="CP7">
        <v>8.6938189526096608</v>
      </c>
      <c r="CQ7">
        <v>-5.2398320610639804</v>
      </c>
      <c r="CR7">
        <v>2.6739750445632802</v>
      </c>
      <c r="CS7">
        <v>10.587782150190501</v>
      </c>
      <c r="CT7">
        <v>0.18977254658313</v>
      </c>
      <c r="CU7">
        <v>0.83332484508955096</v>
      </c>
      <c r="CV7">
        <v>1.47687714359597</v>
      </c>
      <c r="CW7">
        <v>-0.48996277815087902</v>
      </c>
      <c r="CX7">
        <v>-0.357558086822583</v>
      </c>
      <c r="CY7">
        <v>-0.22515339549428601</v>
      </c>
      <c r="CZ7">
        <v>-0.70029964020393598</v>
      </c>
      <c r="DA7">
        <v>6.6688505072351196</v>
      </c>
      <c r="DB7">
        <v>14.0380006546742</v>
      </c>
      <c r="DC7">
        <v>0.95842977138683905</v>
      </c>
      <c r="DD7">
        <v>59.627859434932901</v>
      </c>
      <c r="DE7">
        <v>118.297289098479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36</vt:i4>
      </vt:variant>
    </vt:vector>
  </HeadingPairs>
  <TitlesOfParts>
    <vt:vector size="38" baseType="lpstr">
      <vt:lpstr>GMT2</vt:lpstr>
      <vt:lpstr>GMT DATA</vt:lpstr>
      <vt:lpstr>Fig 1b - Winter Temp</vt:lpstr>
      <vt:lpstr>Fig 2b - Summer Temp</vt:lpstr>
      <vt:lpstr>Fig 3b - GS Temp</vt:lpstr>
      <vt:lpstr>Fig 4b - Jan Temp</vt:lpstr>
      <vt:lpstr>Fig 5b - Jul Temp</vt:lpstr>
      <vt:lpstr>Fig 6b - Coldest Day</vt:lpstr>
      <vt:lpstr>Fig 7b - Warmest Day</vt:lpstr>
      <vt:lpstr>Fig 8b - Days &gt; 25C</vt:lpstr>
      <vt:lpstr>Fig 9b - Days &gt; 30C</vt:lpstr>
      <vt:lpstr>Fig 10b - Days &lt; 5C</vt:lpstr>
      <vt:lpstr>Fig 11b - Days &lt; -30C</vt:lpstr>
      <vt:lpstr>Fig 12b - First Fall Frost</vt:lpstr>
      <vt:lpstr>Fig 13b - Last Spring Frost</vt:lpstr>
      <vt:lpstr>Fig 14b - Frost-Free Season</vt:lpstr>
      <vt:lpstr>Fig 15b - Start of GS</vt:lpstr>
      <vt:lpstr>Fig 16b - End of GS</vt:lpstr>
      <vt:lpstr>Fig 17b - GS Length</vt:lpstr>
      <vt:lpstr>Fig 18b - 0C Degree Days</vt:lpstr>
      <vt:lpstr>Fig 19b - 5C Degree Days</vt:lpstr>
      <vt:lpstr>Fig 20b - 6C Degree Days</vt:lpstr>
      <vt:lpstr>Fig 21b - 7C Degree Days</vt:lpstr>
      <vt:lpstr>Fig 22b - 10C Degree Days</vt:lpstr>
      <vt:lpstr>Fig 23b - 15C Degree Days</vt:lpstr>
      <vt:lpstr>Fig 24b - 18C Degree Days</vt:lpstr>
      <vt:lpstr>Fig 25b - Corn Heat Units</vt:lpstr>
      <vt:lpstr>Fig 26b - Winter Pr</vt:lpstr>
      <vt:lpstr>Fig 27b - GS Pr</vt:lpstr>
      <vt:lpstr>Fig 28b - Summer Pr</vt:lpstr>
      <vt:lpstr>Fig 29b - Wettest Day</vt:lpstr>
      <vt:lpstr>Fig 30b - Sep-Apr Dry Days</vt:lpstr>
      <vt:lpstr>Fig 31b - May-Aug Dry Days</vt:lpstr>
      <vt:lpstr>Fig 32b - Annual Wet Days</vt:lpstr>
      <vt:lpstr>Fig 33b - Pr &gt; 25mm</vt:lpstr>
      <vt:lpstr>Fig 34b - Winter Snow</vt:lpstr>
      <vt:lpstr>Fig 35b - Annual HMI</vt:lpstr>
      <vt:lpstr>Fig 36b - Summer HMI</vt:lpstr>
    </vt:vector>
  </TitlesOfParts>
  <Company>Atmos Research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Katharine Hayhoe</dc:creator>
  <cp:lastModifiedBy>Katharine Hayhoe</cp:lastModifiedBy>
  <dcterms:created xsi:type="dcterms:W3CDTF">2018-02-22T00:33:22Z</dcterms:created>
  <dcterms:modified xsi:type="dcterms:W3CDTF">2018-02-22T20:24:58Z</dcterms:modified>
</cp:coreProperties>
</file>