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480" yWindow="0" windowWidth="40000" windowHeight="25640" tabRatio="605"/>
  </bookViews>
  <sheets>
    <sheet name="Fig 1b - Winter Temp" sheetId="3" r:id="rId1"/>
    <sheet name="Fig 2b - Summer Temp" sheetId="4" r:id="rId2"/>
    <sheet name="Fig 3b - GS Temp" sheetId="5" r:id="rId3"/>
    <sheet name="Fig 4b - Jan Temp" sheetId="6" r:id="rId4"/>
    <sheet name="Fig 5b - Jul Temp" sheetId="7" r:id="rId5"/>
    <sheet name="Fig 6b - Coldest Day" sheetId="8" r:id="rId6"/>
    <sheet name="Fig 7b - Warmest Day" sheetId="9" r:id="rId7"/>
    <sheet name="Fig 8b - Days &gt; 25C" sheetId="10" r:id="rId8"/>
    <sheet name="Fig 9b - Days &gt; 30C" sheetId="11" r:id="rId9"/>
    <sheet name="Fig 10b - Days &lt; 5C" sheetId="12" r:id="rId10"/>
    <sheet name="Fig 11b - Days &lt; -30C" sheetId="13" r:id="rId11"/>
    <sheet name="Fig 12b - First Fall Frost" sheetId="14" r:id="rId12"/>
    <sheet name="Fig 13b - Last Spring Frost" sheetId="16" r:id="rId13"/>
    <sheet name="Fig 14b - Frost-Free Season" sheetId="17" r:id="rId14"/>
    <sheet name="Fig 15b - Start of GS" sheetId="18" r:id="rId15"/>
    <sheet name="Fig 16b - End of GS" sheetId="19" r:id="rId16"/>
    <sheet name="Fig 17b - GS Length" sheetId="20" r:id="rId17"/>
    <sheet name="Fig 18b - 0C Degree Days" sheetId="21" r:id="rId18"/>
    <sheet name="Fig 19b - 5C Degree Days" sheetId="22" r:id="rId19"/>
    <sheet name="Fig 20b - 6C Degree Days" sheetId="23" r:id="rId20"/>
    <sheet name="Fig 21b - 7C Degree Days" sheetId="24" r:id="rId21"/>
    <sheet name="Fig 22b - 10C Degree Days" sheetId="25" r:id="rId22"/>
    <sheet name="Fig 23b - 15C Degree Days" sheetId="26" r:id="rId23"/>
    <sheet name="Fig 24b - 18C Degree Days" sheetId="27" r:id="rId24"/>
    <sheet name="Fig 25b - Corn Heat Units" sheetId="28" r:id="rId25"/>
    <sheet name="Fig 26b - Winter Pr" sheetId="29" r:id="rId26"/>
    <sheet name="Fig 27b - GS Pr" sheetId="30" r:id="rId27"/>
    <sheet name="Fig 28b - Summer Pr" sheetId="31" r:id="rId28"/>
    <sheet name="Fig 29b - Wettest Day" sheetId="32" r:id="rId29"/>
    <sheet name="Fig 30b - Sep-Apr Dry Days" sheetId="33" r:id="rId30"/>
    <sheet name="Fig 31b - May-Aug Dry Days" sheetId="34" r:id="rId31"/>
    <sheet name="Fig 32b - Annual Wet Days" sheetId="35" r:id="rId32"/>
    <sheet name="Fig 33b - Pr &gt; 25mm" sheetId="36" r:id="rId33"/>
    <sheet name="Fig 34b - Winter Snow" sheetId="37" r:id="rId34"/>
    <sheet name="Fig 35b - Annual HMI" sheetId="38" r:id="rId35"/>
    <sheet name="Fig 36b - Summer HMI" sheetId="39" r:id="rId36"/>
    <sheet name="GMT2" sheetId="2" r:id="rId37"/>
    <sheet name="GMT DATA" sheetId="1" r:id="rId3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7" i="2" l="1"/>
  <c r="AG6" i="2"/>
  <c r="AG5" i="2"/>
  <c r="AG4" i="2"/>
  <c r="AG3" i="2"/>
  <c r="AG2" i="2"/>
  <c r="AG1" i="2"/>
  <c r="AG9" i="2"/>
  <c r="AG10" i="2"/>
  <c r="AY9" i="2"/>
  <c r="AP9" i="2"/>
  <c r="AH5" i="2"/>
  <c r="AH7" i="2"/>
  <c r="AH6" i="2"/>
  <c r="AF7" i="2"/>
  <c r="AF6" i="2"/>
  <c r="AD9" i="2"/>
  <c r="X9" i="2"/>
  <c r="X1" i="2"/>
  <c r="U9" i="2"/>
  <c r="R9" i="2"/>
  <c r="DD2" i="2"/>
  <c r="DD9" i="2"/>
  <c r="DA2" i="2"/>
  <c r="DA9" i="2"/>
  <c r="CX2" i="2"/>
  <c r="CX9" i="2"/>
  <c r="CU2" i="2"/>
  <c r="CU9" i="2"/>
  <c r="CR2" i="2"/>
  <c r="CR9" i="2"/>
  <c r="CO2" i="2"/>
  <c r="CO9" i="2"/>
  <c r="CL2" i="2"/>
  <c r="CL9" i="2"/>
  <c r="CI2" i="2"/>
  <c r="CI9" i="2"/>
  <c r="CF2" i="2"/>
  <c r="CF9" i="2"/>
  <c r="CC2" i="2"/>
  <c r="CC9" i="2"/>
  <c r="BZ2" i="2"/>
  <c r="BZ9" i="2"/>
  <c r="BW2" i="2"/>
  <c r="BW9" i="2"/>
  <c r="BT2" i="2"/>
  <c r="BT9" i="2"/>
  <c r="BQ2" i="2"/>
  <c r="BQ9" i="2"/>
  <c r="BN2" i="2"/>
  <c r="BN9" i="2"/>
  <c r="BK2" i="2"/>
  <c r="BK9" i="2"/>
  <c r="BH2" i="2"/>
  <c r="BH9" i="2"/>
  <c r="BE2" i="2"/>
  <c r="BE9" i="2"/>
  <c r="BB2" i="2"/>
  <c r="BB9" i="2"/>
  <c r="AY2" i="2"/>
  <c r="AV2" i="2"/>
  <c r="AV9" i="2"/>
  <c r="AS2" i="2"/>
  <c r="AS9" i="2"/>
  <c r="AP2" i="2"/>
  <c r="AM2" i="2"/>
  <c r="AM9" i="2"/>
  <c r="AJ2" i="2"/>
  <c r="AJ9" i="2"/>
  <c r="AD2" i="2"/>
  <c r="AA2" i="2"/>
  <c r="AA9" i="2"/>
  <c r="X2" i="2"/>
  <c r="U2" i="2"/>
  <c r="R2" i="2"/>
  <c r="O2" i="2"/>
  <c r="O9" i="2"/>
  <c r="L2" i="2"/>
  <c r="L9" i="2"/>
  <c r="I2" i="2"/>
  <c r="I9" i="2"/>
  <c r="F2" i="2"/>
  <c r="F9" i="2"/>
  <c r="C2" i="2"/>
  <c r="C9" i="2"/>
  <c r="DD10" i="2"/>
  <c r="DA10" i="2"/>
  <c r="CX10" i="2"/>
  <c r="CU10" i="2"/>
  <c r="CR10" i="2"/>
  <c r="CO10" i="2"/>
  <c r="CL10" i="2"/>
  <c r="CI10" i="2"/>
  <c r="CF10" i="2"/>
  <c r="CC10" i="2"/>
  <c r="BZ10" i="2"/>
  <c r="BW10" i="2"/>
  <c r="BT10" i="2"/>
  <c r="BQ10" i="2"/>
  <c r="BN10" i="2"/>
  <c r="BK10" i="2"/>
  <c r="BH10" i="2"/>
  <c r="BE10" i="2"/>
  <c r="BB10" i="2"/>
  <c r="AY10" i="2"/>
  <c r="AV10" i="2"/>
  <c r="AS10" i="2"/>
  <c r="AP10" i="2"/>
  <c r="AM10" i="2"/>
  <c r="AJ10" i="2"/>
  <c r="AD10" i="2"/>
  <c r="AA10" i="2"/>
  <c r="X10" i="2"/>
  <c r="U10" i="2"/>
  <c r="R10" i="2"/>
  <c r="O10" i="2"/>
  <c r="L10" i="2"/>
  <c r="I10" i="2"/>
  <c r="CX1" i="2"/>
  <c r="CU1" i="2"/>
  <c r="CR1" i="2"/>
  <c r="CO1" i="2"/>
  <c r="CL1" i="2"/>
  <c r="CI1" i="2"/>
  <c r="CF1" i="2"/>
  <c r="CC1" i="2"/>
  <c r="BZ1" i="2"/>
  <c r="AY1" i="2"/>
  <c r="AV1" i="2"/>
  <c r="AS1" i="2"/>
  <c r="AP1" i="2"/>
  <c r="AM1" i="2"/>
  <c r="AJ1" i="2"/>
  <c r="AD1" i="2"/>
  <c r="AA1" i="2"/>
  <c r="U1" i="2"/>
  <c r="R1" i="2"/>
  <c r="O1" i="2"/>
  <c r="L1" i="2"/>
  <c r="I1" i="2"/>
  <c r="F10" i="2"/>
  <c r="C1" i="2"/>
  <c r="F1" i="2"/>
  <c r="C10" i="2"/>
  <c r="DD1" i="2"/>
  <c r="DA1" i="2"/>
  <c r="BB1" i="2"/>
  <c r="BW1" i="2"/>
  <c r="BT1" i="2"/>
  <c r="BQ1" i="2"/>
  <c r="BN1" i="2"/>
  <c r="BK1" i="2"/>
  <c r="BH1" i="2"/>
  <c r="BE1" i="2"/>
  <c r="DE1" i="2"/>
  <c r="DC1" i="2"/>
  <c r="DB1" i="2"/>
  <c r="CZ1" i="2"/>
  <c r="CY1" i="2"/>
  <c r="CW1" i="2"/>
  <c r="CV1" i="2"/>
  <c r="CT1" i="2"/>
  <c r="CS1" i="2"/>
  <c r="CQ1" i="2"/>
  <c r="CP1" i="2"/>
  <c r="CN1" i="2"/>
  <c r="CM1" i="2"/>
  <c r="CK1" i="2"/>
  <c r="CJ1" i="2"/>
  <c r="CH1" i="2"/>
  <c r="CG1" i="2"/>
  <c r="CE1" i="2"/>
  <c r="CD1" i="2"/>
  <c r="CB1" i="2"/>
  <c r="CA1" i="2"/>
  <c r="BY1" i="2"/>
  <c r="BX1" i="2"/>
  <c r="BV1" i="2"/>
  <c r="BU1" i="2"/>
  <c r="BS1" i="2"/>
  <c r="BR1" i="2"/>
  <c r="BP1" i="2"/>
  <c r="BO1" i="2"/>
  <c r="BM1" i="2"/>
  <c r="BL1" i="2"/>
  <c r="BJ1" i="2"/>
  <c r="BI1" i="2"/>
  <c r="BG1" i="2"/>
  <c r="BF1" i="2"/>
  <c r="BD1" i="2"/>
  <c r="BC1" i="2"/>
  <c r="BA1" i="2"/>
  <c r="AZ1" i="2"/>
  <c r="AX1" i="2"/>
  <c r="AW1" i="2"/>
  <c r="AU1" i="2"/>
  <c r="AT1" i="2"/>
  <c r="AR1" i="2"/>
  <c r="AQ1" i="2"/>
  <c r="AO1" i="2"/>
  <c r="AN1" i="2"/>
  <c r="AL1" i="2"/>
  <c r="AK1" i="2"/>
  <c r="AI1" i="2"/>
  <c r="AH1" i="2"/>
  <c r="AF1" i="2"/>
  <c r="AE1" i="2"/>
  <c r="AC1" i="2"/>
  <c r="AB1" i="2"/>
  <c r="Z1" i="2"/>
  <c r="Y1" i="2"/>
  <c r="W1" i="2"/>
  <c r="V1" i="2"/>
  <c r="T1" i="2"/>
  <c r="S1" i="2"/>
  <c r="Q1" i="2"/>
  <c r="P1" i="2"/>
  <c r="N1" i="2"/>
  <c r="M1" i="2"/>
  <c r="K1" i="2"/>
  <c r="J1" i="2"/>
  <c r="H1" i="2"/>
  <c r="G1" i="2"/>
  <c r="E1" i="2"/>
  <c r="D1" i="2"/>
  <c r="B1" i="2"/>
  <c r="A2" i="2"/>
  <c r="B2" i="2"/>
  <c r="D2" i="2"/>
  <c r="E2" i="2"/>
  <c r="G2" i="2"/>
  <c r="H2" i="2"/>
  <c r="J2" i="2"/>
  <c r="K2" i="2"/>
  <c r="M2" i="2"/>
  <c r="N2" i="2"/>
  <c r="P2" i="2"/>
  <c r="Q2" i="2"/>
  <c r="S2" i="2"/>
  <c r="T2" i="2"/>
  <c r="V2" i="2"/>
  <c r="W2" i="2"/>
  <c r="Y2" i="2"/>
  <c r="Z2" i="2"/>
  <c r="AB2" i="2"/>
  <c r="AC2" i="2"/>
  <c r="AE2" i="2"/>
  <c r="AF2" i="2"/>
  <c r="AH2" i="2"/>
  <c r="AI2" i="2"/>
  <c r="AK2" i="2"/>
  <c r="AL2" i="2"/>
  <c r="AN2" i="2"/>
  <c r="AO2" i="2"/>
  <c r="AQ2" i="2"/>
  <c r="AR2" i="2"/>
  <c r="AT2" i="2"/>
  <c r="AU2" i="2"/>
  <c r="AW2" i="2"/>
  <c r="AX2" i="2"/>
  <c r="AZ2" i="2"/>
  <c r="BA2" i="2"/>
  <c r="BC2" i="2"/>
  <c r="BD2" i="2"/>
  <c r="BF2" i="2"/>
  <c r="BG2" i="2"/>
  <c r="BI2" i="2"/>
  <c r="BJ2" i="2"/>
  <c r="BL2" i="2"/>
  <c r="BM2" i="2"/>
  <c r="BO2" i="2"/>
  <c r="BP2" i="2"/>
  <c r="BR2" i="2"/>
  <c r="BS2" i="2"/>
  <c r="BU2" i="2"/>
  <c r="BV2" i="2"/>
  <c r="BX2" i="2"/>
  <c r="BY2" i="2"/>
  <c r="CA2" i="2"/>
  <c r="CB2" i="2"/>
  <c r="CD2" i="2"/>
  <c r="CE2" i="2"/>
  <c r="CG2" i="2"/>
  <c r="CH2" i="2"/>
  <c r="CJ2" i="2"/>
  <c r="CK2" i="2"/>
  <c r="CM2" i="2"/>
  <c r="CN2" i="2"/>
  <c r="CP2" i="2"/>
  <c r="CQ2" i="2"/>
  <c r="CS2" i="2"/>
  <c r="CT2" i="2"/>
  <c r="CV2" i="2"/>
  <c r="CW2" i="2"/>
  <c r="CY2" i="2"/>
  <c r="CZ2" i="2"/>
  <c r="DB2" i="2"/>
  <c r="DC2" i="2"/>
  <c r="DE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A5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A6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A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</calcChain>
</file>

<file path=xl/sharedStrings.xml><?xml version="1.0" encoding="utf-8"?>
<sst xmlns="http://schemas.openxmlformats.org/spreadsheetml/2006/main" count="225" uniqueCount="127">
  <si>
    <t>+4C</t>
  </si>
  <si>
    <t>+3C</t>
  </si>
  <si>
    <t>+2C</t>
  </si>
  <si>
    <t>+1.5C</t>
  </si>
  <si>
    <t>+1C</t>
  </si>
  <si>
    <t>NA</t>
  </si>
  <si>
    <t>1980-2009</t>
  </si>
  <si>
    <t>summer.heat.moisture.index.plus1SD</t>
  </si>
  <si>
    <t>summer.heat.moisture.index.mean</t>
  </si>
  <si>
    <t>summer.heat.moisture.index.minus1SD</t>
  </si>
  <si>
    <t>annual.heat.moisture.index.plus1SD</t>
  </si>
  <si>
    <t>annual.heat.moisture.index.mean</t>
  </si>
  <si>
    <t>annual.heat.moisture.index.minus1SD</t>
  </si>
  <si>
    <t>winter.sondjfma.pr.as.snow.plus1SD</t>
  </si>
  <si>
    <t>winter.sondjfma.pr.as.snow.mean</t>
  </si>
  <si>
    <t>winter.sondjfma.pr.as.snow.minus1SD</t>
  </si>
  <si>
    <t>pr.above.25mm.plus1SD</t>
  </si>
  <si>
    <t>pr.above.25mm.mean</t>
  </si>
  <si>
    <t>pr.above.25mm.minus1SD</t>
  </si>
  <si>
    <t>pr.above.0.2mm.plus1SD</t>
  </si>
  <si>
    <t>pr.above.0.2mm.mean</t>
  </si>
  <si>
    <t>pr.above.0.2mm.minus1SD</t>
  </si>
  <si>
    <t>summer.mjja.dry.days.plus1SD</t>
  </si>
  <si>
    <t>summer.mjja.dry.days.mean</t>
  </si>
  <si>
    <t>summer.mjja.dry.days.minus1SD</t>
  </si>
  <si>
    <t>winter.sondjfma.dry.days.plus1SD</t>
  </si>
  <si>
    <t>winter.sondjfma.dry.days.mean</t>
  </si>
  <si>
    <t>winter.sondjfma.dry.days.minus1SD</t>
  </si>
  <si>
    <t>wettest.day.plus1SD</t>
  </si>
  <si>
    <t>wettest.day.mean</t>
  </si>
  <si>
    <t>wettest.day.minus1SD</t>
  </si>
  <si>
    <t>growing.season.mjja.pr.plus1SD</t>
  </si>
  <si>
    <t>growing.season.mjja.pr.mean</t>
  </si>
  <si>
    <t>growing.season.mjja.pr.minus1SD</t>
  </si>
  <si>
    <t>growing.season.amjj.pr.plus1SD</t>
  </si>
  <si>
    <t>growing.season.amjj.pr.mean</t>
  </si>
  <si>
    <t>growing.season.amjj.pr.minus1SD</t>
  </si>
  <si>
    <t>winter.sondjfma.pr.plus1SD</t>
  </si>
  <si>
    <t>winter.sondjfma.pr.mean</t>
  </si>
  <si>
    <t>winter.sondjfma.pr.minus1SD</t>
  </si>
  <si>
    <t>corn.heat.units.plus1SD</t>
  </si>
  <si>
    <t>corn.heat.units.mean</t>
  </si>
  <si>
    <t>corn.heat.units.minus1SD</t>
  </si>
  <si>
    <t>heating.degree.days.18C.plus1SD</t>
  </si>
  <si>
    <t>heating.degree.days.18C.mean</t>
  </si>
  <si>
    <t>heating.degree.days.18C.minus1SD</t>
  </si>
  <si>
    <t>degree.days.15C.plus1SD</t>
  </si>
  <si>
    <t>degree.days.15C.mean</t>
  </si>
  <si>
    <t>degree.days.15C.minus1SD</t>
  </si>
  <si>
    <t>degree.days.10C.plus1SD</t>
  </si>
  <si>
    <t>degree.days.10C.mean</t>
  </si>
  <si>
    <t>degree.days.10C.minus1SD</t>
  </si>
  <si>
    <t>degree.days.7C.plus1SD</t>
  </si>
  <si>
    <t>degree.days.7C.mean</t>
  </si>
  <si>
    <t>degree.days.7C.minus1SD</t>
  </si>
  <si>
    <t>degree.days.6C.plus1SD</t>
  </si>
  <si>
    <t>degree.days.6C.mean</t>
  </si>
  <si>
    <t>degree.days.6C.minus1SD</t>
  </si>
  <si>
    <t>degree.days.5C.plus1SD</t>
  </si>
  <si>
    <t>degree.days.5C.mean</t>
  </si>
  <si>
    <t>degree.days.5C.minus1SD</t>
  </si>
  <si>
    <t>degree.days.0C.plus1SD</t>
  </si>
  <si>
    <t>degree.days.0C.mean</t>
  </si>
  <si>
    <t>degree.days.0C.minus1SD</t>
  </si>
  <si>
    <t>growing.season.length.plus1SD</t>
  </si>
  <si>
    <t>growing.season.length.mean</t>
  </si>
  <si>
    <t>growing.season.length.minus1SD</t>
  </si>
  <si>
    <t>growing.season.end.plus1SD</t>
  </si>
  <si>
    <t>growing.season.end.mean</t>
  </si>
  <si>
    <t>growing.season.end.minus1SD</t>
  </si>
  <si>
    <t>growing.season.start.plus1SD</t>
  </si>
  <si>
    <t>growing.season.start.mean</t>
  </si>
  <si>
    <t>growing.season.start.minus1SD</t>
  </si>
  <si>
    <t>frost.free.season.length.plus1SD</t>
  </si>
  <si>
    <t>frost.free.season.length.mean</t>
  </si>
  <si>
    <t>frost.free.season.length.minus1SD</t>
  </si>
  <si>
    <t>spring.last.freeze.plus1SD</t>
  </si>
  <si>
    <t>spring.last.freeze.mean</t>
  </si>
  <si>
    <t>spring.last.freeze.minus1SD</t>
  </si>
  <si>
    <t>fall.first.freeze.plus1SD</t>
  </si>
  <si>
    <t>fall.first.freeze.mean</t>
  </si>
  <si>
    <t>fall.first.freeze.minus1SD</t>
  </si>
  <si>
    <t>tmin.below.minus.30.plus1SD</t>
  </si>
  <si>
    <t>tmin.below.minus.30.mean</t>
  </si>
  <si>
    <t>tmin.below.minus.30.minus1SD</t>
  </si>
  <si>
    <t>tmin.below.5.plus1SD</t>
  </si>
  <si>
    <t>tmin.below.5.mean</t>
  </si>
  <si>
    <t>tmin.below.5.minus1SD</t>
  </si>
  <si>
    <t>tmax.above.30.plus1SD</t>
  </si>
  <si>
    <t>tmax.above.30.mean</t>
  </si>
  <si>
    <t>tmax.above.30.minus1SD</t>
  </si>
  <si>
    <t>tmax.above.25.plus1SD</t>
  </si>
  <si>
    <t>tmax.above.25.mean</t>
  </si>
  <si>
    <t>tmax.above.25.minus1SD</t>
  </si>
  <si>
    <t>warmest.day.plus1SD</t>
  </si>
  <si>
    <t>warmest.day.mean</t>
  </si>
  <si>
    <t>warmest.day.minus1SD</t>
  </si>
  <si>
    <t>coldest.day.plus1SD</t>
  </si>
  <si>
    <t>coldest.day.mean</t>
  </si>
  <si>
    <t>coldest.day.minus1SD</t>
  </si>
  <si>
    <t>avg.jul.temp.plus1SD</t>
  </si>
  <si>
    <t>avg.jul.temp.mean</t>
  </si>
  <si>
    <t>avg.jul.temp.minus1SD</t>
  </si>
  <si>
    <t>avg.jan.temp.plus1SD</t>
  </si>
  <si>
    <t>avg.jan.temp.mean</t>
  </si>
  <si>
    <t>avg.jan.temp.minus1SD</t>
  </si>
  <si>
    <t>avg.growing.mjja.temp.plus1SD</t>
  </si>
  <si>
    <t>avg.growing.mjja.temp.mean</t>
  </si>
  <si>
    <t>avg.growing.mjja.temp.minus1SD</t>
  </si>
  <si>
    <t>avg.summer.jja.temp.plus1SD</t>
  </si>
  <si>
    <t>avg.summer.jja.temp.mean</t>
  </si>
  <si>
    <t>avg.summer.jja.temp.minus1SD</t>
  </si>
  <si>
    <t>avg.winter.djf.temp.plus1SD</t>
  </si>
  <si>
    <t>avg.winter.djf.temp.mean</t>
  </si>
  <si>
    <t>avg.winter.djf.temp.minus1SD</t>
  </si>
  <si>
    <t>Threshold</t>
  </si>
  <si>
    <t>days</t>
  </si>
  <si>
    <t>mm</t>
  </si>
  <si>
    <t>corn heat units</t>
  </si>
  <si>
    <t>heating degree-days</t>
  </si>
  <si>
    <t>degree-days</t>
  </si>
  <si>
    <t>oC</t>
  </si>
  <si>
    <t>UNITS</t>
  </si>
  <si>
    <t>Athabasca</t>
  </si>
  <si>
    <t>st day of the year</t>
  </si>
  <si>
    <t>%</t>
  </si>
  <si>
    <t>HMI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</si>
</sst>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9" fontId="0" fillId="0" borderId="0" xfId="63" applyFont="1"/>
  </cellXfs>
  <cellStyles count="6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4" builtinId="8" hidden="1"/>
    <cellStyle name="Normal" xfId="0" builtinId="0"/>
    <cellStyle name="Percent" xfId="63" builtinId="5"/>
  </cellStyles>
  <dxfs count="0"/>
  <tableStyles count="0" defaultTableStyle="TableStyleMedium9" defaultPivotStyle="PivotStyleMedium4"/>
  <colors>
    <mruColors>
      <color rgb="FFE7F2FF"/>
    </mruColors>
  </colors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chartsheet" Target="chartsheets/sheet20.xml"/><Relationship Id="rId21" Type="http://schemas.openxmlformats.org/officeDocument/2006/relationships/chartsheet" Target="chartsheets/sheet21.xml"/><Relationship Id="rId22" Type="http://schemas.openxmlformats.org/officeDocument/2006/relationships/chartsheet" Target="chartsheets/sheet22.xml"/><Relationship Id="rId23" Type="http://schemas.openxmlformats.org/officeDocument/2006/relationships/chartsheet" Target="chartsheets/sheet23.xml"/><Relationship Id="rId24" Type="http://schemas.openxmlformats.org/officeDocument/2006/relationships/chartsheet" Target="chartsheets/sheet24.xml"/><Relationship Id="rId25" Type="http://schemas.openxmlformats.org/officeDocument/2006/relationships/chartsheet" Target="chartsheets/sheet25.xml"/><Relationship Id="rId26" Type="http://schemas.openxmlformats.org/officeDocument/2006/relationships/chartsheet" Target="chartsheets/sheet26.xml"/><Relationship Id="rId27" Type="http://schemas.openxmlformats.org/officeDocument/2006/relationships/chartsheet" Target="chartsheets/sheet27.xml"/><Relationship Id="rId28" Type="http://schemas.openxmlformats.org/officeDocument/2006/relationships/chartsheet" Target="chartsheets/sheet28.xml"/><Relationship Id="rId29" Type="http://schemas.openxmlformats.org/officeDocument/2006/relationships/chartsheet" Target="chartsheets/sheet29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30" Type="http://schemas.openxmlformats.org/officeDocument/2006/relationships/chartsheet" Target="chartsheets/sheet30.xml"/><Relationship Id="rId31" Type="http://schemas.openxmlformats.org/officeDocument/2006/relationships/chartsheet" Target="chartsheets/sheet31.xml"/><Relationship Id="rId32" Type="http://schemas.openxmlformats.org/officeDocument/2006/relationships/chartsheet" Target="chartsheets/sheet32.xml"/><Relationship Id="rId9" Type="http://schemas.openxmlformats.org/officeDocument/2006/relationships/chartsheet" Target="chartsheets/sheet9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33" Type="http://schemas.openxmlformats.org/officeDocument/2006/relationships/chartsheet" Target="chartsheets/sheet33.xml"/><Relationship Id="rId34" Type="http://schemas.openxmlformats.org/officeDocument/2006/relationships/chartsheet" Target="chartsheets/sheet34.xml"/><Relationship Id="rId35" Type="http://schemas.openxmlformats.org/officeDocument/2006/relationships/chartsheet" Target="chartsheets/sheet35.xml"/><Relationship Id="rId36" Type="http://schemas.openxmlformats.org/officeDocument/2006/relationships/chartsheet" Target="chartsheets/sheet36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chartsheet" Target="chartsheets/sheet16.xml"/><Relationship Id="rId17" Type="http://schemas.openxmlformats.org/officeDocument/2006/relationships/chartsheet" Target="chartsheets/sheet17.xml"/><Relationship Id="rId18" Type="http://schemas.openxmlformats.org/officeDocument/2006/relationships/chartsheet" Target="chartsheets/sheet18.xml"/><Relationship Id="rId19" Type="http://schemas.openxmlformats.org/officeDocument/2006/relationships/chartsheet" Target="chartsheets/sheet19.xml"/><Relationship Id="rId37" Type="http://schemas.openxmlformats.org/officeDocument/2006/relationships/worksheet" Target="worksheets/sheet1.xml"/><Relationship Id="rId38" Type="http://schemas.openxmlformats.org/officeDocument/2006/relationships/worksheet" Target="worksheets/sheet2.xml"/><Relationship Id="rId39" Type="http://schemas.openxmlformats.org/officeDocument/2006/relationships/theme" Target="theme/theme1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4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'GMT2'!$C$10</c:f>
          <c:strCache>
            <c:ptCount val="1"/>
            <c:pt idx="0">
              <c:v>ATHABASCA AVERAGE WINTER (DEC-FEB) TEMPERATURE 
projected change per degree of global mean temperature change relative to 1980-2009 = -11.9oC</c:v>
            </c:pt>
          </c:strCache>
        </c:strRef>
      </c:tx>
      <c:layout>
        <c:manualLayout>
          <c:xMode val="edge"/>
          <c:yMode val="edge"/>
          <c:x val="0.167353514314434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'GMT2'!$D$3:$D$7</c:f>
                <c:numCache>
                  <c:formatCode>General</c:formatCode>
                  <c:ptCount val="5"/>
                  <c:pt idx="0">
                    <c:v>0.87407423496391</c:v>
                  </c:pt>
                  <c:pt idx="1">
                    <c:v>1.23454468523127</c:v>
                  </c:pt>
                  <c:pt idx="2">
                    <c:v>1.33684414050445</c:v>
                  </c:pt>
                  <c:pt idx="3">
                    <c:v>1.43592528008919</c:v>
                  </c:pt>
                  <c:pt idx="4">
                    <c:v>1.61517988555246</c:v>
                  </c:pt>
                </c:numCache>
              </c:numRef>
            </c:plus>
            <c:minus>
              <c:numRef>
                <c:f>'GMT2'!$B$3:$B$7</c:f>
                <c:numCache>
                  <c:formatCode>General</c:formatCode>
                  <c:ptCount val="5"/>
                  <c:pt idx="0">
                    <c:v>0.874074234963906</c:v>
                  </c:pt>
                  <c:pt idx="1">
                    <c:v>1.23454468523126</c:v>
                  </c:pt>
                  <c:pt idx="2">
                    <c:v>1.33684414050445</c:v>
                  </c:pt>
                  <c:pt idx="3">
                    <c:v>1.4359252800892</c:v>
                  </c:pt>
                  <c:pt idx="4">
                    <c:v>1.61517988555246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'GMT2'!$C$3:$C$7</c:f>
              <c:numCache>
                <c:formatCode>0.00</c:formatCode>
                <c:ptCount val="5"/>
                <c:pt idx="0">
                  <c:v>1.65731296573366</c:v>
                </c:pt>
                <c:pt idx="1">
                  <c:v>2.29733240950675</c:v>
                </c:pt>
                <c:pt idx="2">
                  <c:v>3.4654011619091</c:v>
                </c:pt>
                <c:pt idx="3">
                  <c:v>5.49975247361594</c:v>
                </c:pt>
                <c:pt idx="4">
                  <c:v>7.42204157598288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4298792"/>
        <c:axId val="-1969666264"/>
      </c:barChart>
      <c:catAx>
        <c:axId val="-198429879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9666264"/>
        <c:crosses val="autoZero"/>
        <c:auto val="1"/>
        <c:lblAlgn val="ctr"/>
        <c:lblOffset val="100"/>
        <c:noMultiLvlLbl val="0"/>
      </c:catAx>
      <c:valAx>
        <c:axId val="-196966626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429879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'GMT2'!$AD$10</c:f>
          <c:strCache>
            <c:ptCount val="1"/>
            <c:pt idx="0">
              <c:v>ATHABASCA DAYS BELOW 5C
projected change per degree of global mean temperature change relative to 1980-2009 = 249 days</c:v>
            </c:pt>
          </c:strCache>
        </c:strRef>
      </c:tx>
      <c:layout>
        <c:manualLayout>
          <c:xMode val="edge"/>
          <c:yMode val="edge"/>
          <c:x val="0.161430437131258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'GMT2'!$AC$3:$AC$7</c:f>
                <c:numCache>
                  <c:formatCode>General</c:formatCode>
                  <c:ptCount val="5"/>
                  <c:pt idx="0">
                    <c:v>4.444924203578498</c:v>
                  </c:pt>
                  <c:pt idx="1">
                    <c:v>5.3487651061603</c:v>
                  </c:pt>
                  <c:pt idx="2">
                    <c:v>5.687345910771697</c:v>
                  </c:pt>
                  <c:pt idx="3">
                    <c:v>7.801517060711198</c:v>
                  </c:pt>
                  <c:pt idx="4">
                    <c:v>10.4134127037195</c:v>
                  </c:pt>
                </c:numCache>
              </c:numRef>
            </c:plus>
            <c:minus>
              <c:numRef>
                <c:f>'GMT2'!$AE$3:$AE$7</c:f>
                <c:numCache>
                  <c:formatCode>General</c:formatCode>
                  <c:ptCount val="5"/>
                  <c:pt idx="0">
                    <c:v>4.444924203578521</c:v>
                  </c:pt>
                  <c:pt idx="1">
                    <c:v>5.348765106160402</c:v>
                  </c:pt>
                  <c:pt idx="2">
                    <c:v>5.6873459107717</c:v>
                  </c:pt>
                  <c:pt idx="3">
                    <c:v>7.801517060711205</c:v>
                  </c:pt>
                  <c:pt idx="4">
                    <c:v>10.4134127037195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'GMT2'!$AD$3:$AD$7</c:f>
              <c:numCache>
                <c:formatCode>0.00</c:formatCode>
                <c:ptCount val="5"/>
                <c:pt idx="0">
                  <c:v>-12.5411904761905</c:v>
                </c:pt>
                <c:pt idx="1">
                  <c:v>-20.3721428571429</c:v>
                </c:pt>
                <c:pt idx="2">
                  <c:v>-28.9792857142857</c:v>
                </c:pt>
                <c:pt idx="3">
                  <c:v>-44.4148015873016</c:v>
                </c:pt>
                <c:pt idx="4">
                  <c:v>-58.5081232492997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479032"/>
        <c:axId val="-1963476120"/>
      </c:barChart>
      <c:catAx>
        <c:axId val="-1963479032"/>
        <c:scaling>
          <c:orientation val="minMax"/>
        </c:scaling>
        <c:delete val="0"/>
        <c:axPos val="b"/>
        <c:majorTickMark val="none"/>
        <c:minorTickMark val="none"/>
        <c:tickLblPos val="low"/>
        <c:crossAx val="-1963476120"/>
        <c:crosses val="autoZero"/>
        <c:auto val="1"/>
        <c:lblAlgn val="ctr"/>
        <c:lblOffset val="100"/>
        <c:noMultiLvlLbl val="0"/>
      </c:catAx>
      <c:valAx>
        <c:axId val="-1963476120"/>
        <c:scaling>
          <c:orientation val="minMax"/>
          <c:min val="-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47903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'GMT2'!$AG$10</c:f>
          <c:strCache>
            <c:ptCount val="1"/>
            <c:pt idx="0">
              <c:v>ATHABASCA DAYS BELOW -30C
projected change per degree of global mean temperature change relative to 1980-2009 = 10.4 days</c:v>
            </c:pt>
          </c:strCache>
        </c:strRef>
      </c:tx>
      <c:layout>
        <c:manualLayout>
          <c:xMode val="edge"/>
          <c:yMode val="edge"/>
          <c:x val="0.179199668680785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'GMT2'!$AF$3:$AF$7</c:f>
                <c:numCache>
                  <c:formatCode>General</c:formatCode>
                  <c:ptCount val="5"/>
                  <c:pt idx="0">
                    <c:v>1.87904206473296</c:v>
                  </c:pt>
                  <c:pt idx="1">
                    <c:v>2.78870467988668</c:v>
                  </c:pt>
                  <c:pt idx="2">
                    <c:v>2.55768408557599</c:v>
                  </c:pt>
                  <c:pt idx="3">
                    <c:v>1.8616631928563</c:v>
                  </c:pt>
                  <c:pt idx="4">
                    <c:v>1.027256782972401</c:v>
                  </c:pt>
                </c:numCache>
              </c:numRef>
            </c:plus>
            <c:minus>
              <c:numRef>
                <c:f>'GMT2'!$AH$3:$AH$7</c:f>
                <c:numCache>
                  <c:formatCode>General</c:formatCode>
                  <c:ptCount val="5"/>
                  <c:pt idx="0">
                    <c:v>1.87904206473297</c:v>
                  </c:pt>
                  <c:pt idx="1">
                    <c:v>2.78870467988669</c:v>
                  </c:pt>
                  <c:pt idx="2">
                    <c:v>2.367380952380989</c:v>
                  </c:pt>
                  <c:pt idx="3">
                    <c:v>0.0</c:v>
                  </c:pt>
                  <c:pt idx="4">
                    <c:v>0.0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'GMT2'!$AG$3:$AG$7</c:f>
              <c:numCache>
                <c:formatCode>0.00</c:formatCode>
                <c:ptCount val="5"/>
                <c:pt idx="0">
                  <c:v>-4.42071428571429</c:v>
                </c:pt>
                <c:pt idx="1">
                  <c:v>-5.71119047619048</c:v>
                </c:pt>
                <c:pt idx="2">
                  <c:v>-7.99928571428571</c:v>
                </c:pt>
                <c:pt idx="3">
                  <c:v>-10.3666666666667</c:v>
                </c:pt>
                <c:pt idx="4">
                  <c:v>-10.3666666666667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434888"/>
        <c:axId val="-1963431976"/>
      </c:barChart>
      <c:catAx>
        <c:axId val="-1963434888"/>
        <c:scaling>
          <c:orientation val="minMax"/>
        </c:scaling>
        <c:delete val="0"/>
        <c:axPos val="b"/>
        <c:majorTickMark val="none"/>
        <c:minorTickMark val="none"/>
        <c:tickLblPos val="low"/>
        <c:crossAx val="-1963431976"/>
        <c:crosses val="autoZero"/>
        <c:auto val="1"/>
        <c:lblAlgn val="ctr"/>
        <c:lblOffset val="100"/>
        <c:noMultiLvlLbl val="0"/>
      </c:catAx>
      <c:valAx>
        <c:axId val="-1963431976"/>
        <c:scaling>
          <c:orientation val="minMax"/>
          <c:min val="-1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 PER YEAR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592504468568396"/>
              <c:y val="0.21095297421385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434888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'GMT2'!$AJ$10</c:f>
          <c:strCache>
            <c:ptCount val="1"/>
            <c:pt idx="0">
              <c:v>ATHABASCA DATE OF FIRST FREEZE IN FALL
projected change per degree of global mean temperature change relative to 1980-2009 = 259st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'GMT2'!$AI$3:$AI$7</c:f>
                <c:numCache>
                  <c:formatCode>General</c:formatCode>
                  <c:ptCount val="5"/>
                  <c:pt idx="0">
                    <c:v>3.93090004655872</c:v>
                  </c:pt>
                  <c:pt idx="1">
                    <c:v>3.8151039957814</c:v>
                  </c:pt>
                  <c:pt idx="2">
                    <c:v>4.365554010800901</c:v>
                  </c:pt>
                  <c:pt idx="3">
                    <c:v>6.950173936575499</c:v>
                  </c:pt>
                  <c:pt idx="4">
                    <c:v>4.278344866241198</c:v>
                  </c:pt>
                </c:numCache>
              </c:numRef>
            </c:plus>
            <c:minus>
              <c:numRef>
                <c:f>'GMT2'!$AK$3:$AK$7</c:f>
                <c:numCache>
                  <c:formatCode>General</c:formatCode>
                  <c:ptCount val="5"/>
                  <c:pt idx="0">
                    <c:v>3.93090004655872</c:v>
                  </c:pt>
                  <c:pt idx="1">
                    <c:v>3.8151039957815</c:v>
                  </c:pt>
                  <c:pt idx="2">
                    <c:v>4.365554010800897</c:v>
                  </c:pt>
                  <c:pt idx="3">
                    <c:v>6.950173936575602</c:v>
                  </c:pt>
                  <c:pt idx="4">
                    <c:v>4.278344866241198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'GMT2'!$AJ$3:$AJ$7</c:f>
              <c:numCache>
                <c:formatCode>0.00</c:formatCode>
                <c:ptCount val="5"/>
                <c:pt idx="0">
                  <c:v>5.50952380952381</c:v>
                </c:pt>
                <c:pt idx="1">
                  <c:v>10.5428571428571</c:v>
                </c:pt>
                <c:pt idx="2">
                  <c:v>15.1190476190476</c:v>
                </c:pt>
                <c:pt idx="3">
                  <c:v>21.8548611111111</c:v>
                </c:pt>
                <c:pt idx="4">
                  <c:v>27.494032764621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390696"/>
        <c:axId val="-1963387752"/>
      </c:barChart>
      <c:catAx>
        <c:axId val="-19633906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387752"/>
        <c:crosses val="autoZero"/>
        <c:auto val="1"/>
        <c:lblAlgn val="ctr"/>
        <c:lblOffset val="100"/>
        <c:noMultiLvlLbl val="0"/>
      </c:catAx>
      <c:valAx>
        <c:axId val="-1963387752"/>
        <c:scaling>
          <c:orientation val="minMax"/>
          <c:max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 IN FIRST FALL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390696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'GMT2'!$AM$10</c:f>
          <c:strCache>
            <c:ptCount val="1"/>
            <c:pt idx="0">
              <c:v>ATHABASCA DATE OF LAST FREEZE IN SPRING
projected change per degree of global mean temperature change relative to 1980-2009 = 136st day of the year</c:v>
            </c:pt>
          </c:strCache>
        </c:strRef>
      </c:tx>
      <c:layout>
        <c:manualLayout>
          <c:xMode val="edge"/>
          <c:yMode val="edge"/>
          <c:x val="0.177718899384991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'GMT2'!$AL$3:$AL$7</c:f>
                <c:numCache>
                  <c:formatCode>General</c:formatCode>
                  <c:ptCount val="5"/>
                  <c:pt idx="0">
                    <c:v>4.56467213611533</c:v>
                  </c:pt>
                  <c:pt idx="1">
                    <c:v>6.249982604105099</c:v>
                  </c:pt>
                  <c:pt idx="2">
                    <c:v>6.333560829388698</c:v>
                  </c:pt>
                  <c:pt idx="3">
                    <c:v>8.1044911150066</c:v>
                  </c:pt>
                  <c:pt idx="4">
                    <c:v>12.6617076543853</c:v>
                  </c:pt>
                </c:numCache>
              </c:numRef>
            </c:plus>
            <c:minus>
              <c:numRef>
                <c:f>'GMT2'!$AN$3:$AN$7</c:f>
                <c:numCache>
                  <c:formatCode>General</c:formatCode>
                  <c:ptCount val="5"/>
                  <c:pt idx="0">
                    <c:v>4.56467213611536</c:v>
                  </c:pt>
                  <c:pt idx="1">
                    <c:v>6.24998260410521</c:v>
                  </c:pt>
                  <c:pt idx="2">
                    <c:v>6.33356082938883</c:v>
                  </c:pt>
                  <c:pt idx="3">
                    <c:v>8.1044911150066</c:v>
                  </c:pt>
                  <c:pt idx="4">
                    <c:v>12.6617076543853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'GMT2'!$AM$3:$AM$7</c:f>
              <c:numCache>
                <c:formatCode>0.00</c:formatCode>
                <c:ptCount val="5"/>
                <c:pt idx="0">
                  <c:v>-5.79690476190477</c:v>
                </c:pt>
                <c:pt idx="1">
                  <c:v>-10.037380952381</c:v>
                </c:pt>
                <c:pt idx="2">
                  <c:v>-13.587380952381</c:v>
                </c:pt>
                <c:pt idx="3">
                  <c:v>-19.5272123015873</c:v>
                </c:pt>
                <c:pt idx="4">
                  <c:v>-25.4056701468466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346504"/>
        <c:axId val="-1963343560"/>
      </c:barChart>
      <c:catAx>
        <c:axId val="-196334650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343560"/>
        <c:crosses val="autoZero"/>
        <c:auto val="1"/>
        <c:lblAlgn val="ctr"/>
        <c:lblOffset val="100"/>
        <c:noMultiLvlLbl val="0"/>
      </c:catAx>
      <c:valAx>
        <c:axId val="-1963343560"/>
        <c:scaling>
          <c:orientation val="minMax"/>
          <c:max val="0.0"/>
          <c:min val="-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LAST SPRING FREEZE (DAYS)</a:t>
                </a:r>
              </a:p>
            </c:rich>
          </c:tx>
          <c:layout>
            <c:manualLayout>
              <c:xMode val="edge"/>
              <c:yMode val="edge"/>
              <c:x val="0.00444378351426297"/>
              <c:y val="0.22553865434231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346504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'GMT2'!$AP$10</c:f>
          <c:strCache>
            <c:ptCount val="1"/>
            <c:pt idx="0">
              <c:v>ATHABASCA LENGTH OF FROST-FREE SEASON
projected change per degree of global mean temperature change relative to 1980-2009 = 123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'GMT2'!$AO$3:$AO$7</c:f>
                <c:numCache>
                  <c:formatCode>General</c:formatCode>
                  <c:ptCount val="5"/>
                  <c:pt idx="0">
                    <c:v>6.30724161213042</c:v>
                  </c:pt>
                  <c:pt idx="1">
                    <c:v>7.819430917953902</c:v>
                  </c:pt>
                  <c:pt idx="2">
                    <c:v>7.586513601538499</c:v>
                  </c:pt>
                  <c:pt idx="3">
                    <c:v>11.2208012594744</c:v>
                  </c:pt>
                  <c:pt idx="4">
                    <c:v>15.2345108672941</c:v>
                  </c:pt>
                </c:numCache>
              </c:numRef>
            </c:plus>
            <c:minus>
              <c:numRef>
                <c:f>'GMT2'!$AQ$3:$AQ$7</c:f>
                <c:numCache>
                  <c:formatCode>General</c:formatCode>
                  <c:ptCount val="5"/>
                  <c:pt idx="0">
                    <c:v>6.307241612130401</c:v>
                  </c:pt>
                  <c:pt idx="1">
                    <c:v>7.819430917953898</c:v>
                  </c:pt>
                  <c:pt idx="2">
                    <c:v>7.586513601538403</c:v>
                  </c:pt>
                  <c:pt idx="3">
                    <c:v>11.22080125947441</c:v>
                  </c:pt>
                  <c:pt idx="4">
                    <c:v>15.23451086729411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'GMT2'!$AP$3:$AP$7</c:f>
              <c:numCache>
                <c:formatCode>0.00</c:formatCode>
                <c:ptCount val="5"/>
                <c:pt idx="0">
                  <c:v>11.3064285714286</c:v>
                </c:pt>
                <c:pt idx="1">
                  <c:v>20.5802380952381</c:v>
                </c:pt>
                <c:pt idx="2">
                  <c:v>28.7064285714286</c:v>
                </c:pt>
                <c:pt idx="3">
                  <c:v>41.3820734126984</c:v>
                </c:pt>
                <c:pt idx="4">
                  <c:v>52.8997029114676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6690712"/>
        <c:axId val="-1980520552"/>
      </c:barChart>
      <c:catAx>
        <c:axId val="-198669071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0520552"/>
        <c:crosses val="autoZero"/>
        <c:auto val="1"/>
        <c:lblAlgn val="ctr"/>
        <c:lblOffset val="100"/>
        <c:noMultiLvlLbl val="0"/>
      </c:catAx>
      <c:valAx>
        <c:axId val="-1980520552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6690712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'GMT2'!$AS$10</c:f>
          <c:strCache>
            <c:ptCount val="1"/>
            <c:pt idx="0">
              <c:v>ATHABASCA START OF GROWING SEASON
projected change per degree of global mean temperature change relative to 1980-2009 = 116st day of the year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'GMT2'!$AR$3:$AR$7</c:f>
                <c:numCache>
                  <c:formatCode>General</c:formatCode>
                  <c:ptCount val="5"/>
                  <c:pt idx="0">
                    <c:v>4.31477352329713</c:v>
                  </c:pt>
                  <c:pt idx="1">
                    <c:v>5.40330884820861</c:v>
                  </c:pt>
                  <c:pt idx="2">
                    <c:v>5.847586392600702</c:v>
                  </c:pt>
                  <c:pt idx="3">
                    <c:v>6.522624483900898</c:v>
                  </c:pt>
                  <c:pt idx="4">
                    <c:v>8.4474748433473</c:v>
                  </c:pt>
                </c:numCache>
              </c:numRef>
            </c:plus>
            <c:minus>
              <c:numRef>
                <c:f>'GMT2'!$AT$3:$AT$7</c:f>
                <c:numCache>
                  <c:formatCode>General</c:formatCode>
                  <c:ptCount val="5"/>
                  <c:pt idx="0">
                    <c:v>4.31477352329711</c:v>
                  </c:pt>
                  <c:pt idx="1">
                    <c:v>5.40330884820865</c:v>
                  </c:pt>
                  <c:pt idx="2">
                    <c:v>5.847586392600619</c:v>
                  </c:pt>
                  <c:pt idx="3">
                    <c:v>6.522624483901</c:v>
                  </c:pt>
                  <c:pt idx="4">
                    <c:v>8.4474748433473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'GMT2'!$AS$3:$AS$7</c:f>
              <c:numCache>
                <c:formatCode>0.00</c:formatCode>
                <c:ptCount val="5"/>
                <c:pt idx="0">
                  <c:v>-7.01666666666667</c:v>
                </c:pt>
                <c:pt idx="1">
                  <c:v>-9.59047619047619</c:v>
                </c:pt>
                <c:pt idx="2">
                  <c:v>-13.1285714285714</c:v>
                </c:pt>
                <c:pt idx="3">
                  <c:v>-20.9872023809524</c:v>
                </c:pt>
                <c:pt idx="4">
                  <c:v>-29.948128342246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6950280"/>
        <c:axId val="-2011253784"/>
      </c:barChart>
      <c:catAx>
        <c:axId val="-198695028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11253784"/>
        <c:crosses val="autoZero"/>
        <c:auto val="1"/>
        <c:lblAlgn val="ctr"/>
        <c:lblOffset val="100"/>
        <c:noMultiLvlLbl val="0"/>
      </c:catAx>
      <c:valAx>
        <c:axId val="-2011253784"/>
        <c:scaling>
          <c:orientation val="minMax"/>
          <c:max val="0.0"/>
          <c:min val="-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ADVANCE IN START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695028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'GMT2'!$AV$10</c:f>
          <c:strCache>
            <c:ptCount val="1"/>
            <c:pt idx="0">
              <c:v>ATHABASCA END OF GROWING SEASON 
projected change per degree of global mean temperature change relative to 1980-2009 = 261st day of the year</c:v>
            </c:pt>
          </c:strCache>
        </c:strRef>
      </c:tx>
      <c:layout>
        <c:manualLayout>
          <c:xMode val="edge"/>
          <c:yMode val="edge"/>
          <c:x val="0.16587274501864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'GMT2'!$AU$3:$AU$7</c:f>
                <c:numCache>
                  <c:formatCode>General</c:formatCode>
                  <c:ptCount val="5"/>
                  <c:pt idx="0">
                    <c:v>4.18380486128561</c:v>
                  </c:pt>
                  <c:pt idx="1">
                    <c:v>4.89551340492415</c:v>
                  </c:pt>
                  <c:pt idx="2">
                    <c:v>4.77268610960327</c:v>
                  </c:pt>
                  <c:pt idx="3">
                    <c:v>5.8026434050128</c:v>
                  </c:pt>
                  <c:pt idx="4">
                    <c:v>4.954253225842201</c:v>
                  </c:pt>
                </c:numCache>
              </c:numRef>
            </c:plus>
            <c:minus>
              <c:numRef>
                <c:f>'GMT2'!$AW$3:$AW$7</c:f>
                <c:numCache>
                  <c:formatCode>General</c:formatCode>
                  <c:ptCount val="5"/>
                  <c:pt idx="0">
                    <c:v>4.1838048612856</c:v>
                  </c:pt>
                  <c:pt idx="1">
                    <c:v>4.89551340492415</c:v>
                  </c:pt>
                  <c:pt idx="2">
                    <c:v>4.7726861096032</c:v>
                  </c:pt>
                  <c:pt idx="3">
                    <c:v>5.802643405012798</c:v>
                  </c:pt>
                  <c:pt idx="4">
                    <c:v>4.954253225842197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'GMT2'!$AV$3:$AV$7</c:f>
              <c:numCache>
                <c:formatCode>0.00</c:formatCode>
                <c:ptCount val="5"/>
                <c:pt idx="0">
                  <c:v>5.41833333333334</c:v>
                </c:pt>
                <c:pt idx="1">
                  <c:v>9.07785714285715</c:v>
                </c:pt>
                <c:pt idx="2">
                  <c:v>13.2826190476191</c:v>
                </c:pt>
                <c:pt idx="3">
                  <c:v>19.2695238095238</c:v>
                </c:pt>
                <c:pt idx="4">
                  <c:v>23.4008658008658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79731960"/>
        <c:axId val="-1986955496"/>
      </c:barChart>
      <c:catAx>
        <c:axId val="-19797319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6955496"/>
        <c:crosses val="autoZero"/>
        <c:auto val="1"/>
        <c:lblAlgn val="ctr"/>
        <c:lblOffset val="100"/>
        <c:noMultiLvlLbl val="0"/>
      </c:catAx>
      <c:valAx>
        <c:axId val="-1986955496"/>
        <c:scaling>
          <c:orientation val="minMax"/>
          <c:max val="3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DELAY</a:t>
                </a:r>
                <a:r>
                  <a:rPr lang="en-US" sz="1800" b="0" baseline="0"/>
                  <a:t> IN END OF SEASON (DAYS)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740536222706769"/>
              <c:y val="0.25384218584540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79731960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'GMT2'!$AY$10</c:f>
          <c:strCache>
            <c:ptCount val="1"/>
            <c:pt idx="0">
              <c:v>ATHABASCA LENGTH OF GROWING SEASON 
projected change per degree of global mean temperature change relative to 1980-2009 = 147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'GMT2'!$AX$3:$AX$7</c:f>
                <c:numCache>
                  <c:formatCode>General</c:formatCode>
                  <c:ptCount val="5"/>
                  <c:pt idx="0">
                    <c:v>6.25500077298223</c:v>
                  </c:pt>
                  <c:pt idx="1">
                    <c:v>7.881372267699001</c:v>
                  </c:pt>
                  <c:pt idx="2">
                    <c:v>6.619312353841103</c:v>
                  </c:pt>
                  <c:pt idx="3">
                    <c:v>8.031915348881</c:v>
                  </c:pt>
                  <c:pt idx="4">
                    <c:v>9.546552722382003</c:v>
                  </c:pt>
                </c:numCache>
              </c:numRef>
            </c:plus>
            <c:minus>
              <c:numRef>
                <c:f>'GMT2'!$AZ$3:$AZ$7</c:f>
                <c:numCache>
                  <c:formatCode>General</c:formatCode>
                  <c:ptCount val="5"/>
                  <c:pt idx="0">
                    <c:v>6.255000772982198</c:v>
                  </c:pt>
                  <c:pt idx="1">
                    <c:v>7.881372267699</c:v>
                  </c:pt>
                  <c:pt idx="2">
                    <c:v>6.619312353841099</c:v>
                  </c:pt>
                  <c:pt idx="3">
                    <c:v>8.031915348881</c:v>
                  </c:pt>
                  <c:pt idx="4">
                    <c:v>9.546552722381996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'GMT2'!$AY$3:$AY$7</c:f>
              <c:numCache>
                <c:formatCode>0.00</c:formatCode>
                <c:ptCount val="5"/>
                <c:pt idx="0">
                  <c:v>12.435</c:v>
                </c:pt>
                <c:pt idx="1">
                  <c:v>18.6683333333333</c:v>
                </c:pt>
                <c:pt idx="2">
                  <c:v>26.4111904761905</c:v>
                </c:pt>
                <c:pt idx="3">
                  <c:v>40.2567261904762</c:v>
                </c:pt>
                <c:pt idx="4">
                  <c:v>53.3489941431118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12134104"/>
        <c:axId val="-1992160136"/>
      </c:barChart>
      <c:catAx>
        <c:axId val="-201213410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92160136"/>
        <c:crosses val="autoZero"/>
        <c:auto val="1"/>
        <c:lblAlgn val="ctr"/>
        <c:lblOffset val="100"/>
        <c:noMultiLvlLbl val="0"/>
      </c:catAx>
      <c:valAx>
        <c:axId val="-1992160136"/>
        <c:scaling>
          <c:orientation val="minMax"/>
          <c:max val="8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L</a:t>
                </a:r>
                <a:r>
                  <a:rPr lang="en-US" sz="1800" b="0"/>
                  <a:t>ENGTH OF SEASON (DAYS)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2989307932537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1213410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'GMT2'!$BB$10</c:f>
          <c:strCache>
            <c:ptCount val="1"/>
            <c:pt idx="0">
              <c:v>ATHABASCA DEGREE-DAYS ABOVE 0C
projected change per degree of global mean temperature change relative to 1980-2009 = 2288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'GMT2'!$BA$3:$BA$7</c:f>
                <c:numCache>
                  <c:formatCode>General</c:formatCode>
                  <c:ptCount val="5"/>
                  <c:pt idx="0">
                    <c:v>84.37657607788302</c:v>
                  </c:pt>
                  <c:pt idx="1">
                    <c:v>111.813140017907</c:v>
                  </c:pt>
                  <c:pt idx="2">
                    <c:v>131.7747697450159</c:v>
                  </c:pt>
                  <c:pt idx="3">
                    <c:v>197.123879217182</c:v>
                  </c:pt>
                  <c:pt idx="4">
                    <c:v>194.54271067722</c:v>
                  </c:pt>
                </c:numCache>
              </c:numRef>
            </c:plus>
            <c:minus>
              <c:numRef>
                <c:f>'GMT2'!$BC$3:$BC$7</c:f>
                <c:numCache>
                  <c:formatCode>General</c:formatCode>
                  <c:ptCount val="5"/>
                  <c:pt idx="0">
                    <c:v>84.37657607788202</c:v>
                  </c:pt>
                  <c:pt idx="1">
                    <c:v>111.813140017906</c:v>
                  </c:pt>
                  <c:pt idx="2">
                    <c:v>131.774769745017</c:v>
                  </c:pt>
                  <c:pt idx="3">
                    <c:v>197.123879217178</c:v>
                  </c:pt>
                  <c:pt idx="4">
                    <c:v>194.5427106772202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'GMT2'!$BB$3:$BB$7</c:f>
              <c:numCache>
                <c:formatCode>0.00</c:formatCode>
                <c:ptCount val="5"/>
                <c:pt idx="0">
                  <c:v>248.595365339007</c:v>
                </c:pt>
                <c:pt idx="1">
                  <c:v>412.082931024461</c:v>
                </c:pt>
                <c:pt idx="2">
                  <c:v>614.5454757835749</c:v>
                </c:pt>
                <c:pt idx="3">
                  <c:v>979.643557935442</c:v>
                </c:pt>
                <c:pt idx="4">
                  <c:v>1395.9412444843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6855064"/>
        <c:axId val="-1995972552"/>
      </c:barChart>
      <c:catAx>
        <c:axId val="-198685506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95972552"/>
        <c:crosses val="autoZero"/>
        <c:auto val="1"/>
        <c:lblAlgn val="ctr"/>
        <c:lblOffset val="100"/>
        <c:noMultiLvlLbl val="0"/>
      </c:catAx>
      <c:valAx>
        <c:axId val="-1995972552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685506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'GMT2'!$BE$10</c:f>
          <c:strCache>
            <c:ptCount val="1"/>
            <c:pt idx="0">
              <c:v>ATHABASCA DEGREE-DAYS ABOVE 5C
projected change per degree of global mean temperature change relative to 1980-2009 = 1329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'GMT2'!$BD$3:$BD$7</c:f>
                <c:numCache>
                  <c:formatCode>General</c:formatCode>
                  <c:ptCount val="5"/>
                  <c:pt idx="0">
                    <c:v>69.79811730025999</c:v>
                  </c:pt>
                  <c:pt idx="1">
                    <c:v>91.264656031011</c:v>
                  </c:pt>
                  <c:pt idx="2">
                    <c:v>111.647485974134</c:v>
                  </c:pt>
                  <c:pt idx="3">
                    <c:v>173.525836464079</c:v>
                  </c:pt>
                  <c:pt idx="4">
                    <c:v>184.717872005402</c:v>
                  </c:pt>
                </c:numCache>
              </c:numRef>
            </c:plus>
            <c:minus>
              <c:numRef>
                <c:f>'GMT2'!$BF$3:$BF$7</c:f>
                <c:numCache>
                  <c:formatCode>General</c:formatCode>
                  <c:ptCount val="5"/>
                  <c:pt idx="0">
                    <c:v>69.79811730026</c:v>
                  </c:pt>
                  <c:pt idx="1">
                    <c:v>91.26465603101195</c:v>
                  </c:pt>
                  <c:pt idx="2">
                    <c:v>111.6474859741331</c:v>
                  </c:pt>
                  <c:pt idx="3">
                    <c:v>173.525836464078</c:v>
                  </c:pt>
                  <c:pt idx="4">
                    <c:v>184.7178720054101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'GMT2'!$BE$3:$BE$7</c:f>
              <c:numCache>
                <c:formatCode>0.00</c:formatCode>
                <c:ptCount val="5"/>
                <c:pt idx="0">
                  <c:v>193.934834071568</c:v>
                </c:pt>
                <c:pt idx="1">
                  <c:v>332.580512201218</c:v>
                </c:pt>
                <c:pt idx="2">
                  <c:v>501.534113566081</c:v>
                </c:pt>
                <c:pt idx="3">
                  <c:v>800.648730293153</c:v>
                </c:pt>
                <c:pt idx="4">
                  <c:v>1159.48233840744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0523928"/>
        <c:axId val="-1980424776"/>
      </c:barChart>
      <c:catAx>
        <c:axId val="-19805239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0424776"/>
        <c:crosses val="autoZero"/>
        <c:auto val="1"/>
        <c:lblAlgn val="ctr"/>
        <c:lblOffset val="100"/>
        <c:noMultiLvlLbl val="0"/>
      </c:catAx>
      <c:valAx>
        <c:axId val="-1980424776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05239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'GMT2'!$F$10</c:f>
          <c:strCache>
            <c:ptCount val="1"/>
            <c:pt idx="0">
              <c:v>ATHABASCA AVERAGE SUMMER (JUN-AUG) TEMPERATURE 
projected change per degree of global mean temperature change relative to 1980-2009 = 15.4oC</c:v>
            </c:pt>
          </c:strCache>
        </c:strRef>
      </c:tx>
      <c:layout>
        <c:manualLayout>
          <c:xMode val="edge"/>
          <c:yMode val="edge"/>
          <c:x val="0.176238130089197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'GMT2'!$E$3:$E$7</c:f>
                <c:numCache>
                  <c:formatCode>General</c:formatCode>
                  <c:ptCount val="5"/>
                  <c:pt idx="0">
                    <c:v>0.44937999987508</c:v>
                  </c:pt>
                  <c:pt idx="1">
                    <c:v>0.51797557814022</c:v>
                  </c:pt>
                  <c:pt idx="2">
                    <c:v>0.61778045254027</c:v>
                  </c:pt>
                  <c:pt idx="3">
                    <c:v>1.03052939533385</c:v>
                  </c:pt>
                  <c:pt idx="4">
                    <c:v>1.23138737165517</c:v>
                  </c:pt>
                </c:numCache>
              </c:numRef>
            </c:plus>
            <c:minus>
              <c:numRef>
                <c:f>'GMT2'!$G$3:$G$7</c:f>
                <c:numCache>
                  <c:formatCode>General</c:formatCode>
                  <c:ptCount val="5"/>
                  <c:pt idx="0">
                    <c:v>0.44937999987507</c:v>
                  </c:pt>
                  <c:pt idx="1">
                    <c:v>0.51797557814021</c:v>
                  </c:pt>
                  <c:pt idx="2">
                    <c:v>0.61778045254027</c:v>
                  </c:pt>
                  <c:pt idx="3">
                    <c:v>1.03052939533385</c:v>
                  </c:pt>
                  <c:pt idx="4">
                    <c:v>1.23138737165517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'GMT2'!$F$3:$F$7</c:f>
              <c:numCache>
                <c:formatCode>0.00</c:formatCode>
                <c:ptCount val="5"/>
                <c:pt idx="0">
                  <c:v>1.12444496563503</c:v>
                </c:pt>
                <c:pt idx="1">
                  <c:v>1.90128241675241</c:v>
                </c:pt>
                <c:pt idx="2">
                  <c:v>2.85188290232704</c:v>
                </c:pt>
                <c:pt idx="3">
                  <c:v>4.42659365744818</c:v>
                </c:pt>
                <c:pt idx="4">
                  <c:v>6.41017713179239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324632"/>
        <c:axId val="-1969669400"/>
      </c:barChart>
      <c:catAx>
        <c:axId val="-1969324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9669400"/>
        <c:crosses val="autoZero"/>
        <c:auto val="1"/>
        <c:lblAlgn val="ctr"/>
        <c:lblOffset val="100"/>
        <c:noMultiLvlLbl val="0"/>
      </c:catAx>
      <c:valAx>
        <c:axId val="-1969669400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32463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'GMT2'!$BH$10</c:f>
          <c:strCache>
            <c:ptCount val="1"/>
            <c:pt idx="0">
              <c:v>ATHABASCA DEGREE-DAYS ABOVE 6C
projected change per degree of global mean temperature change relative to 1980-2009 = 1166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'GMT2'!$BG$3:$BG$7</c:f>
                <c:numCache>
                  <c:formatCode>General</c:formatCode>
                  <c:ptCount val="5"/>
                  <c:pt idx="0">
                    <c:v>66.414119301634</c:v>
                  </c:pt>
                  <c:pt idx="1">
                    <c:v>86.31020895252601</c:v>
                  </c:pt>
                  <c:pt idx="2">
                    <c:v>107.168593141813</c:v>
                  </c:pt>
                  <c:pt idx="3">
                    <c:v>168.083375311364</c:v>
                  </c:pt>
                  <c:pt idx="4">
                    <c:v>181.1627549781281</c:v>
                  </c:pt>
                </c:numCache>
              </c:numRef>
            </c:plus>
            <c:minus>
              <c:numRef>
                <c:f>'GMT2'!$BI$3:$BI$7</c:f>
                <c:numCache>
                  <c:formatCode>General</c:formatCode>
                  <c:ptCount val="5"/>
                  <c:pt idx="0">
                    <c:v>66.414119301633</c:v>
                  </c:pt>
                  <c:pt idx="1">
                    <c:v>86.31020895252499</c:v>
                  </c:pt>
                  <c:pt idx="2">
                    <c:v>107.168593141814</c:v>
                  </c:pt>
                  <c:pt idx="3">
                    <c:v>168.0833753113631</c:v>
                  </c:pt>
                  <c:pt idx="4">
                    <c:v>181.1627549781299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'GMT2'!$BH$3:$BH$7</c:f>
              <c:numCache>
                <c:formatCode>0.00</c:formatCode>
                <c:ptCount val="5"/>
                <c:pt idx="0">
                  <c:v>183.316001950219</c:v>
                </c:pt>
                <c:pt idx="1">
                  <c:v>315.759071117583</c:v>
                </c:pt>
                <c:pt idx="2">
                  <c:v>477.651069408598</c:v>
                </c:pt>
                <c:pt idx="3">
                  <c:v>764.662540312268</c:v>
                </c:pt>
                <c:pt idx="4">
                  <c:v>1112.01829085357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2559560"/>
        <c:axId val="-2011252008"/>
      </c:barChart>
      <c:catAx>
        <c:axId val="-198255956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11252008"/>
        <c:crosses val="autoZero"/>
        <c:auto val="1"/>
        <c:lblAlgn val="ctr"/>
        <c:lblOffset val="100"/>
        <c:noMultiLvlLbl val="0"/>
      </c:catAx>
      <c:valAx>
        <c:axId val="-201125200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2559560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'GMT2'!$BK$10</c:f>
          <c:strCache>
            <c:ptCount val="1"/>
            <c:pt idx="0">
              <c:v>ATHABASCA DEGREE-DAYS ABOVE 7C
projected change per degree of global mean temperature change relative to 1980-2009 = 1013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'GMT2'!$BJ$3:$BJ$7</c:f>
                <c:numCache>
                  <c:formatCode>General</c:formatCode>
                  <c:ptCount val="5"/>
                  <c:pt idx="0">
                    <c:v>63.20074994028</c:v>
                  </c:pt>
                  <c:pt idx="1">
                    <c:v>81.31180925513197</c:v>
                  </c:pt>
                  <c:pt idx="2">
                    <c:v>102.587642223515</c:v>
                  </c:pt>
                  <c:pt idx="3">
                    <c:v>162.560453128611</c:v>
                  </c:pt>
                  <c:pt idx="4">
                    <c:v>177.2473207590889</c:v>
                  </c:pt>
                </c:numCache>
              </c:numRef>
            </c:plus>
            <c:minus>
              <c:numRef>
                <c:f>'GMT2'!$BL$3:$BL$7</c:f>
                <c:numCache>
                  <c:formatCode>General</c:formatCode>
                  <c:ptCount val="5"/>
                  <c:pt idx="0">
                    <c:v>63.20074994028002</c:v>
                  </c:pt>
                  <c:pt idx="1">
                    <c:v>81.311809255132</c:v>
                  </c:pt>
                  <c:pt idx="2">
                    <c:v>102.587642223516</c:v>
                  </c:pt>
                  <c:pt idx="3">
                    <c:v>162.5604531286119</c:v>
                  </c:pt>
                  <c:pt idx="4">
                    <c:v>177.2473207590801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'GMT2'!$BK$3:$BK$7</c:f>
              <c:numCache>
                <c:formatCode>0.00</c:formatCode>
                <c:ptCount val="5"/>
                <c:pt idx="0">
                  <c:v>172.854507911319</c:v>
                </c:pt>
                <c:pt idx="1">
                  <c:v>298.709467599051</c:v>
                </c:pt>
                <c:pt idx="2">
                  <c:v>453.510219930013</c:v>
                </c:pt>
                <c:pt idx="3">
                  <c:v>728.4321826801601</c:v>
                </c:pt>
                <c:pt idx="4">
                  <c:v>1064.17997744264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0244344"/>
        <c:axId val="-2011909960"/>
      </c:barChart>
      <c:catAx>
        <c:axId val="-198024434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11909960"/>
        <c:crosses val="autoZero"/>
        <c:auto val="1"/>
        <c:lblAlgn val="ctr"/>
        <c:lblOffset val="100"/>
        <c:noMultiLvlLbl val="0"/>
      </c:catAx>
      <c:valAx>
        <c:axId val="-201190996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024434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'GMT2'!$BN$10</c:f>
          <c:strCache>
            <c:ptCount val="1"/>
            <c:pt idx="0">
              <c:v>ATHABASCA DEGREE-DAYS ABOVE 10C
projected change per degree of global mean temperature change relative to 1980-2009 = 608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'GMT2'!$BM$3:$BM$7</c:f>
                <c:numCache>
                  <c:formatCode>General</c:formatCode>
                  <c:ptCount val="5"/>
                  <c:pt idx="0">
                    <c:v>53.46692388520961</c:v>
                  </c:pt>
                  <c:pt idx="1">
                    <c:v>67.6446291033</c:v>
                  </c:pt>
                  <c:pt idx="2">
                    <c:v>88.70943880867702</c:v>
                  </c:pt>
                  <c:pt idx="3">
                    <c:v>144.894245747541</c:v>
                  </c:pt>
                  <c:pt idx="4">
                    <c:v>165.225388576714</c:v>
                  </c:pt>
                </c:numCache>
              </c:numRef>
            </c:plus>
            <c:minus>
              <c:numRef>
                <c:f>'GMT2'!$BO$3:$BO$7</c:f>
                <c:numCache>
                  <c:formatCode>General</c:formatCode>
                  <c:ptCount val="5"/>
                  <c:pt idx="0">
                    <c:v>53.46692388520998</c:v>
                  </c:pt>
                  <c:pt idx="1">
                    <c:v>67.644629103299</c:v>
                  </c:pt>
                  <c:pt idx="2">
                    <c:v>88.70943880867799</c:v>
                  </c:pt>
                  <c:pt idx="3">
                    <c:v>144.89424574754</c:v>
                  </c:pt>
                  <c:pt idx="4">
                    <c:v>165.225388576712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'GMT2'!$BN$3:$BN$7</c:f>
              <c:numCache>
                <c:formatCode>0.00</c:formatCode>
                <c:ptCount val="5"/>
                <c:pt idx="0">
                  <c:v>140.31476839338</c:v>
                </c:pt>
                <c:pt idx="1">
                  <c:v>245.70739004226</c:v>
                </c:pt>
                <c:pt idx="2">
                  <c:v>378.539188341413</c:v>
                </c:pt>
                <c:pt idx="3">
                  <c:v>616.341918084281</c:v>
                </c:pt>
                <c:pt idx="4">
                  <c:v>917.002935450118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310184"/>
        <c:axId val="-1963363400"/>
      </c:barChart>
      <c:catAx>
        <c:axId val="-196331018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363400"/>
        <c:crosses val="autoZero"/>
        <c:auto val="1"/>
        <c:lblAlgn val="ctr"/>
        <c:lblOffset val="100"/>
        <c:noMultiLvlLbl val="0"/>
      </c:catAx>
      <c:valAx>
        <c:axId val="-1963363400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310184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'GMT2'!$BQ$10</c:f>
          <c:strCache>
            <c:ptCount val="1"/>
            <c:pt idx="0">
              <c:v>ATHABASCA DEGREE-DAYS ABOVE 15C
projected change per degree of global mean temperature change relative to 1980-2009 = 152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'GMT2'!$BP$3:$BP$7</c:f>
                <c:numCache>
                  <c:formatCode>General</c:formatCode>
                  <c:ptCount val="5"/>
                  <c:pt idx="0">
                    <c:v>33.1589756111925</c:v>
                  </c:pt>
                  <c:pt idx="1">
                    <c:v>45.1709395423556</c:v>
                  </c:pt>
                  <c:pt idx="2">
                    <c:v>59.547356071178</c:v>
                  </c:pt>
                  <c:pt idx="3">
                    <c:v>111.327863885139</c:v>
                  </c:pt>
                  <c:pt idx="4">
                    <c:v>143.191553714688</c:v>
                  </c:pt>
                </c:numCache>
              </c:numRef>
            </c:plus>
            <c:minus>
              <c:numRef>
                <c:f>'GMT2'!$BR$3:$BR$7</c:f>
                <c:numCache>
                  <c:formatCode>General</c:formatCode>
                  <c:ptCount val="5"/>
                  <c:pt idx="0">
                    <c:v>33.1589756111929</c:v>
                  </c:pt>
                  <c:pt idx="1">
                    <c:v>45.170939542356</c:v>
                  </c:pt>
                  <c:pt idx="2">
                    <c:v>59.547356071179</c:v>
                  </c:pt>
                  <c:pt idx="3">
                    <c:v>111.327863885138</c:v>
                  </c:pt>
                  <c:pt idx="4">
                    <c:v>143.1915537146871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'GMT2'!$BQ$3:$BQ$7</c:f>
              <c:numCache>
                <c:formatCode>0.00</c:formatCode>
                <c:ptCount val="5"/>
                <c:pt idx="0">
                  <c:v>76.6053282419841</c:v>
                </c:pt>
                <c:pt idx="1">
                  <c:v>140.724271065848</c:v>
                </c:pt>
                <c:pt idx="2">
                  <c:v>227.886750012352</c:v>
                </c:pt>
                <c:pt idx="3">
                  <c:v>392.615853308118</c:v>
                </c:pt>
                <c:pt idx="4">
                  <c:v>621.930696481016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268872"/>
        <c:axId val="-1963265928"/>
      </c:barChart>
      <c:catAx>
        <c:axId val="-196326887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265928"/>
        <c:crosses val="autoZero"/>
        <c:auto val="1"/>
        <c:lblAlgn val="ctr"/>
        <c:lblOffset val="100"/>
        <c:noMultiLvlLbl val="0"/>
      </c:catAx>
      <c:valAx>
        <c:axId val="-1963265928"/>
        <c:scaling>
          <c:orientation val="minMax"/>
          <c:max val="1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268872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'GMT2'!$BT$10</c:f>
          <c:strCache>
            <c:ptCount val="1"/>
            <c:pt idx="0">
              <c:v>ATHABASCA HEATING DEGREE-DAYS BELOW 18C
projected change per degree of global mean temperature change relative to 1980-2009 = 5408 heating degree-days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'GMT2'!$BS$3:$BS$7</c:f>
                <c:numCache>
                  <c:formatCode>General</c:formatCode>
                  <c:ptCount val="5"/>
                  <c:pt idx="0">
                    <c:v>154.236505212117</c:v>
                  </c:pt>
                  <c:pt idx="1">
                    <c:v>211.736349013963</c:v>
                  </c:pt>
                  <c:pt idx="2">
                    <c:v>228.6940176691479</c:v>
                  </c:pt>
                  <c:pt idx="3">
                    <c:v>241.2699315570999</c:v>
                  </c:pt>
                  <c:pt idx="4">
                    <c:v>262.3484787518901</c:v>
                  </c:pt>
                </c:numCache>
              </c:numRef>
            </c:plus>
            <c:minus>
              <c:numRef>
                <c:f>'GMT2'!$BU$3:$BU$7</c:f>
                <c:numCache>
                  <c:formatCode>General</c:formatCode>
                  <c:ptCount val="5"/>
                  <c:pt idx="0">
                    <c:v>154.236505212117</c:v>
                  </c:pt>
                  <c:pt idx="1">
                    <c:v>211.736349013963</c:v>
                  </c:pt>
                  <c:pt idx="2">
                    <c:v>228.694017669153</c:v>
                  </c:pt>
                  <c:pt idx="3">
                    <c:v>241.2699315571101</c:v>
                  </c:pt>
                  <c:pt idx="4">
                    <c:v>262.3484787518901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'GMT2'!$BT$3:$BT$7</c:f>
              <c:numCache>
                <c:formatCode>0.00</c:formatCode>
                <c:ptCount val="5"/>
                <c:pt idx="0">
                  <c:v>-451.136780598958</c:v>
                </c:pt>
                <c:pt idx="1">
                  <c:v>-673.264899204799</c:v>
                </c:pt>
                <c:pt idx="2">
                  <c:v>-963.625279250372</c:v>
                </c:pt>
                <c:pt idx="3">
                  <c:v>-1450.31404031663</c:v>
                </c:pt>
                <c:pt idx="4">
                  <c:v>-1883.72571071427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223400"/>
        <c:axId val="-1963220456"/>
      </c:barChart>
      <c:catAx>
        <c:axId val="-196322340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220456"/>
        <c:crosses val="autoZero"/>
        <c:auto val="1"/>
        <c:lblAlgn val="ctr"/>
        <c:lblOffset val="100"/>
        <c:noMultiLvlLbl val="0"/>
      </c:catAx>
      <c:valAx>
        <c:axId val="-1963220456"/>
        <c:scaling>
          <c:orientation val="minMax"/>
          <c:max val="0.0"/>
          <c:min val="-25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HEATING DEGREE-DAYS</a:t>
                </a:r>
              </a:p>
            </c:rich>
          </c:tx>
          <c:layout>
            <c:manualLayout>
              <c:xMode val="edge"/>
              <c:yMode val="edge"/>
              <c:x val="0.00296305433968591"/>
              <c:y val="0.2690825263581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223400"/>
        <c:crosses val="autoZero"/>
        <c:crossBetween val="between"/>
        <c:majorUnit val="500.0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'GMT2'!$BW$10</c:f>
          <c:strCache>
            <c:ptCount val="1"/>
            <c:pt idx="0">
              <c:v>ATHABASCA CORN HEAT UNITS
projected change per degree of global mean temperature change relative to 1980-2009 = 1956 corn heat units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'GMT2'!$BV$3:$BV$7</c:f>
                <c:numCache>
                  <c:formatCode>General</c:formatCode>
                  <c:ptCount val="5"/>
                  <c:pt idx="0">
                    <c:v>99.182345866791</c:v>
                  </c:pt>
                  <c:pt idx="1">
                    <c:v>128.353031593231</c:v>
                  </c:pt>
                  <c:pt idx="2">
                    <c:v>166.523448391998</c:v>
                  </c:pt>
                  <c:pt idx="3">
                    <c:v>232.1091571023829</c:v>
                  </c:pt>
                  <c:pt idx="4">
                    <c:v>227.1545281671999</c:v>
                  </c:pt>
                </c:numCache>
              </c:numRef>
            </c:plus>
            <c:minus>
              <c:numRef>
                <c:f>'GMT2'!$BX$3:$BX$7</c:f>
                <c:numCache>
                  <c:formatCode>General</c:formatCode>
                  <c:ptCount val="5"/>
                  <c:pt idx="0">
                    <c:v>99.18234586679199</c:v>
                  </c:pt>
                  <c:pt idx="1">
                    <c:v>128.353031593232</c:v>
                  </c:pt>
                  <c:pt idx="2">
                    <c:v>166.5234483919991</c:v>
                  </c:pt>
                  <c:pt idx="3">
                    <c:v>232.1091571023801</c:v>
                  </c:pt>
                  <c:pt idx="4">
                    <c:v>227.1545281672099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'GMT2'!$BW$3:$BW$7</c:f>
              <c:numCache>
                <c:formatCode>0.00</c:formatCode>
                <c:ptCount val="5"/>
                <c:pt idx="0">
                  <c:v>295.816491088867</c:v>
                </c:pt>
                <c:pt idx="1">
                  <c:v>518.711142374674</c:v>
                </c:pt>
                <c:pt idx="2">
                  <c:v>761.115242483956</c:v>
                </c:pt>
                <c:pt idx="3">
                  <c:v>1199.64532565889</c:v>
                </c:pt>
                <c:pt idx="4">
                  <c:v>1647.64464297319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178728"/>
        <c:axId val="-1963175784"/>
      </c:barChart>
      <c:catAx>
        <c:axId val="-19631787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175784"/>
        <c:crosses val="autoZero"/>
        <c:auto val="1"/>
        <c:lblAlgn val="ctr"/>
        <c:lblOffset val="100"/>
        <c:noMultiLvlLbl val="0"/>
      </c:catAx>
      <c:valAx>
        <c:axId val="-1963175784"/>
        <c:scaling>
          <c:orientation val="minMax"/>
          <c:max val="2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CORN HEAT UNITS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296305433968591"/>
              <c:y val="0.2995632073836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178728"/>
        <c:crosses val="autoZero"/>
        <c:crossBetween val="between"/>
        <c:majorUnit val="50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'GMT2'!$BZ$10</c:f>
          <c:strCache>
            <c:ptCount val="1"/>
            <c:pt idx="0">
              <c:v>ATHABASCA WINTER (SEP-APR) PRECIPITATION
projected change per degree of global mean temperature change relative to 1980-2009 = 174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'GMT2'!$BY$3:$BY$7</c:f>
                <c:numCache>
                  <c:formatCode>General</c:formatCode>
                  <c:ptCount val="5"/>
                  <c:pt idx="0">
                    <c:v>0.0781043080948235</c:v>
                  </c:pt>
                  <c:pt idx="1">
                    <c:v>0.0696210013539985</c:v>
                  </c:pt>
                  <c:pt idx="2">
                    <c:v>0.100715286424037</c:v>
                  </c:pt>
                  <c:pt idx="3">
                    <c:v>0.153526293863573</c:v>
                  </c:pt>
                  <c:pt idx="4">
                    <c:v>0.230253143374766</c:v>
                  </c:pt>
                </c:numCache>
              </c:numRef>
            </c:plus>
            <c:minus>
              <c:numRef>
                <c:f>'GMT2'!$CA$3:$CA$7</c:f>
                <c:numCache>
                  <c:formatCode>General</c:formatCode>
                  <c:ptCount val="5"/>
                  <c:pt idx="0">
                    <c:v>0.0781043080948239</c:v>
                  </c:pt>
                  <c:pt idx="1">
                    <c:v>0.069621001353998</c:v>
                  </c:pt>
                  <c:pt idx="2">
                    <c:v>0.100715286424037</c:v>
                  </c:pt>
                  <c:pt idx="3">
                    <c:v>0.153526293863574</c:v>
                  </c:pt>
                  <c:pt idx="4">
                    <c:v>0.230253143374765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'GMT2'!$BZ$3:$BZ$7</c:f>
              <c:numCache>
                <c:formatCode>0%</c:formatCode>
                <c:ptCount val="5"/>
                <c:pt idx="0">
                  <c:v>0.0739928626553651</c:v>
                </c:pt>
                <c:pt idx="1">
                  <c:v>0.106502056995596</c:v>
                </c:pt>
                <c:pt idx="2">
                  <c:v>0.155918001737695</c:v>
                </c:pt>
                <c:pt idx="3">
                  <c:v>0.258275140798953</c:v>
                </c:pt>
                <c:pt idx="4">
                  <c:v>0.314445035524808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133752"/>
        <c:axId val="-1963130808"/>
      </c:barChart>
      <c:catAx>
        <c:axId val="-196313375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130808"/>
        <c:crosses val="autoZero"/>
        <c:auto val="1"/>
        <c:lblAlgn val="ctr"/>
        <c:lblOffset val="100"/>
        <c:noMultiLvlLbl val="0"/>
      </c:catAx>
      <c:valAx>
        <c:axId val="-1963130808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133752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'GMT2'!$CC$10</c:f>
          <c:strCache>
            <c:ptCount val="1"/>
            <c:pt idx="0">
              <c:v>ATHABASCA GROWING SEASON (APR-JUL) PRECIPITATION
projected change per degree of global mean temperature change relative to 1980-2009 = 258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'GMT2'!$CB$3:$CB$7</c:f>
                <c:numCache>
                  <c:formatCode>General</c:formatCode>
                  <c:ptCount val="5"/>
                  <c:pt idx="0">
                    <c:v>0.111194418516936</c:v>
                  </c:pt>
                  <c:pt idx="1">
                    <c:v>0.106816714428492</c:v>
                  </c:pt>
                  <c:pt idx="2">
                    <c:v>0.139628821148008</c:v>
                  </c:pt>
                  <c:pt idx="3">
                    <c:v>0.177575896732964</c:v>
                  </c:pt>
                  <c:pt idx="4">
                    <c:v>0.18888903164486</c:v>
                  </c:pt>
                </c:numCache>
              </c:numRef>
            </c:plus>
            <c:minus>
              <c:numRef>
                <c:f>'GMT2'!$CD$3:$CD$7</c:f>
                <c:numCache>
                  <c:formatCode>General</c:formatCode>
                  <c:ptCount val="5"/>
                  <c:pt idx="0">
                    <c:v>0.111194418516936</c:v>
                  </c:pt>
                  <c:pt idx="1">
                    <c:v>0.106816714428491</c:v>
                  </c:pt>
                  <c:pt idx="2">
                    <c:v>0.139628821148008</c:v>
                  </c:pt>
                  <c:pt idx="3">
                    <c:v>0.177575896732964</c:v>
                  </c:pt>
                  <c:pt idx="4">
                    <c:v>0.188889031644859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'GMT2'!$CC$3:$CC$7</c:f>
              <c:numCache>
                <c:formatCode>0%</c:formatCode>
                <c:ptCount val="5"/>
                <c:pt idx="0">
                  <c:v>0.032286182379992</c:v>
                </c:pt>
                <c:pt idx="1">
                  <c:v>0.0691403197880356</c:v>
                </c:pt>
                <c:pt idx="2">
                  <c:v>0.0641194173917975</c:v>
                </c:pt>
                <c:pt idx="3">
                  <c:v>0.137392291414507</c:v>
                </c:pt>
                <c:pt idx="4">
                  <c:v>0.104159608252602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088728"/>
        <c:axId val="-1963085784"/>
      </c:barChart>
      <c:catAx>
        <c:axId val="-19630887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085784"/>
        <c:crosses val="autoZero"/>
        <c:auto val="1"/>
        <c:lblAlgn val="ctr"/>
        <c:lblOffset val="100"/>
        <c:noMultiLvlLbl val="0"/>
      </c:catAx>
      <c:valAx>
        <c:axId val="-1963085784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088728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/>
              <a:t>ATHABASCA GROWING SEASON (MAY-AUG) PRECIPITATION
projected change per degree of global mean temperature change relative to 1980-2009 = 292 mm</a:t>
            </a:r>
          </a:p>
        </c:rich>
      </c:tx>
      <c:layout>
        <c:manualLayout>
          <c:xMode val="edge"/>
          <c:yMode val="edge"/>
          <c:x val="0.15846889853967"/>
          <c:y val="0.0196063809197108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'GMT2'!$CE$3:$CE$7</c:f>
                <c:numCache>
                  <c:formatCode>General</c:formatCode>
                  <c:ptCount val="5"/>
                  <c:pt idx="0">
                    <c:v>0.098025554297858</c:v>
                  </c:pt>
                  <c:pt idx="1">
                    <c:v>0.106738903297471</c:v>
                  </c:pt>
                  <c:pt idx="2">
                    <c:v>0.124417643615428</c:v>
                  </c:pt>
                  <c:pt idx="3">
                    <c:v>0.171986822501798</c:v>
                  </c:pt>
                  <c:pt idx="4">
                    <c:v>0.180464369106532</c:v>
                  </c:pt>
                </c:numCache>
              </c:numRef>
            </c:plus>
            <c:minus>
              <c:numRef>
                <c:f>'GMT2'!$CG$3:$CG$7</c:f>
                <c:numCache>
                  <c:formatCode>General</c:formatCode>
                  <c:ptCount val="5"/>
                  <c:pt idx="0">
                    <c:v>0.0980255542978581</c:v>
                  </c:pt>
                  <c:pt idx="1">
                    <c:v>0.106738903297471</c:v>
                  </c:pt>
                  <c:pt idx="2">
                    <c:v>0.124417643615427</c:v>
                  </c:pt>
                  <c:pt idx="3">
                    <c:v>0.171986822501797</c:v>
                  </c:pt>
                  <c:pt idx="4">
                    <c:v>0.180464369106531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'GMT2'!$CF$3:$CF$7</c:f>
              <c:numCache>
                <c:formatCode>0%</c:formatCode>
                <c:ptCount val="5"/>
                <c:pt idx="0">
                  <c:v>0.0168039725979699</c:v>
                </c:pt>
                <c:pt idx="1">
                  <c:v>0.0525049945534132</c:v>
                </c:pt>
                <c:pt idx="2">
                  <c:v>0.0359065974420627</c:v>
                </c:pt>
                <c:pt idx="3">
                  <c:v>0.0657022324857736</c:v>
                </c:pt>
                <c:pt idx="4">
                  <c:v>0.00836306005398459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044040"/>
        <c:axId val="-1963041096"/>
      </c:barChart>
      <c:catAx>
        <c:axId val="-196304404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3041096"/>
        <c:crosses val="autoZero"/>
        <c:auto val="1"/>
        <c:lblAlgn val="ctr"/>
        <c:lblOffset val="100"/>
        <c:noMultiLvlLbl val="0"/>
      </c:catAx>
      <c:valAx>
        <c:axId val="-1963041096"/>
        <c:scaling>
          <c:orientation val="minMax"/>
          <c:max val="0.6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RELATIVE TO 1980-2009 (%)</a:t>
                </a:r>
              </a:p>
            </c:rich>
          </c:tx>
          <c:layout>
            <c:manualLayout>
              <c:xMode val="edge"/>
              <c:yMode val="edge"/>
              <c:x val="0.00740536222706769"/>
              <c:y val="0.23860184533265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044040"/>
        <c:crosses val="autoZero"/>
        <c:crossBetween val="between"/>
        <c:majorUnit val="0.2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'GMT2'!$CI$10</c:f>
          <c:strCache>
            <c:ptCount val="1"/>
            <c:pt idx="0">
              <c:v>ATHABASCA PRECIPITATION ON WETTEST DAY OF THE YEAR
projected change per degree of global mean temperature change relative to 1980-2009 = 39 mm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'GMT2'!$CH$3:$CH$7</c:f>
                <c:numCache>
                  <c:formatCode>General</c:formatCode>
                  <c:ptCount val="5"/>
                  <c:pt idx="0">
                    <c:v>3.78937344414878</c:v>
                  </c:pt>
                  <c:pt idx="1">
                    <c:v>3.806715186143139</c:v>
                  </c:pt>
                  <c:pt idx="2">
                    <c:v>5.19579596515203</c:v>
                  </c:pt>
                  <c:pt idx="3">
                    <c:v>4.534538391322186</c:v>
                  </c:pt>
                  <c:pt idx="4">
                    <c:v>9.825799332002318</c:v>
                  </c:pt>
                </c:numCache>
              </c:numRef>
            </c:plus>
            <c:minus>
              <c:numRef>
                <c:f>'GMT2'!$CJ$3:$CJ$7</c:f>
                <c:numCache>
                  <c:formatCode>General</c:formatCode>
                  <c:ptCount val="5"/>
                  <c:pt idx="0">
                    <c:v>3.78937344414878</c:v>
                  </c:pt>
                  <c:pt idx="1">
                    <c:v>3.80671518614314</c:v>
                  </c:pt>
                  <c:pt idx="2">
                    <c:v>5.19579596515204</c:v>
                  </c:pt>
                  <c:pt idx="3">
                    <c:v>4.53453839132218</c:v>
                  </c:pt>
                  <c:pt idx="4">
                    <c:v>9.8257993320023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'GMT2'!$CI$3:$CI$7</c:f>
              <c:numCache>
                <c:formatCode>0.00</c:formatCode>
                <c:ptCount val="5"/>
                <c:pt idx="0">
                  <c:v>2.73283814521063</c:v>
                </c:pt>
                <c:pt idx="1">
                  <c:v>3.62007619131179</c:v>
                </c:pt>
                <c:pt idx="2">
                  <c:v>3.61929051580883</c:v>
                </c:pt>
                <c:pt idx="3">
                  <c:v>5.27592192195711</c:v>
                </c:pt>
                <c:pt idx="4">
                  <c:v>6.7441012560193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2998328"/>
        <c:axId val="-1962995384"/>
      </c:barChart>
      <c:catAx>
        <c:axId val="-196299832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2995384"/>
        <c:crosses val="autoZero"/>
        <c:auto val="1"/>
        <c:lblAlgn val="ctr"/>
        <c:lblOffset val="100"/>
        <c:noMultiLvlLbl val="0"/>
      </c:catAx>
      <c:valAx>
        <c:axId val="-1962995384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PRECIPITATION (MM)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2998328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'GMT2'!$I$10</c:f>
          <c:strCache>
            <c:ptCount val="1"/>
            <c:pt idx="0">
              <c:v>ATHABASCA AVERAGE GROWING SEASON (MAY-AUG) TEMPERATURE
projected change per degree of global mean temperature change relative to 1980-2009 = 14.2oC</c:v>
            </c:pt>
          </c:strCache>
        </c:strRef>
      </c:tx>
      <c:layout>
        <c:manualLayout>
          <c:xMode val="edge"/>
          <c:yMode val="edge"/>
          <c:x val="0.164391975722846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'GMT2'!$H$3:$H$7</c:f>
                <c:numCache>
                  <c:formatCode>General</c:formatCode>
                  <c:ptCount val="5"/>
                  <c:pt idx="0">
                    <c:v>0.395592813187072</c:v>
                  </c:pt>
                  <c:pt idx="1">
                    <c:v>0.43020080838763</c:v>
                  </c:pt>
                  <c:pt idx="2">
                    <c:v>0.56277239831501</c:v>
                  </c:pt>
                  <c:pt idx="3">
                    <c:v>0.92855237579005</c:v>
                  </c:pt>
                  <c:pt idx="4">
                    <c:v>1.11572895074638</c:v>
                  </c:pt>
                </c:numCache>
              </c:numRef>
            </c:plus>
            <c:minus>
              <c:numRef>
                <c:f>'GMT2'!$J$3:$J$7</c:f>
                <c:numCache>
                  <c:formatCode>General</c:formatCode>
                  <c:ptCount val="5"/>
                  <c:pt idx="0">
                    <c:v>0.39559281318707</c:v>
                  </c:pt>
                  <c:pt idx="1">
                    <c:v>0.43020080838763</c:v>
                  </c:pt>
                  <c:pt idx="2">
                    <c:v>0.56277239831501</c:v>
                  </c:pt>
                  <c:pt idx="3">
                    <c:v>0.92855237579005</c:v>
                  </c:pt>
                  <c:pt idx="4">
                    <c:v>1.11572895074638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'GMT2'!$I$3:$I$7</c:f>
              <c:numCache>
                <c:formatCode>0.00</c:formatCode>
                <c:ptCount val="5"/>
                <c:pt idx="0">
                  <c:v>1.08540269942511</c:v>
                </c:pt>
                <c:pt idx="1">
                  <c:v>1.80998961085365</c:v>
                </c:pt>
                <c:pt idx="2">
                  <c:v>2.71353242465428</c:v>
                </c:pt>
                <c:pt idx="3">
                  <c:v>4.18560934948543</c:v>
                </c:pt>
                <c:pt idx="4">
                  <c:v>5.96135069428028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303848"/>
        <c:axId val="-1969300872"/>
      </c:barChart>
      <c:catAx>
        <c:axId val="-1969303848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9300872"/>
        <c:crosses val="autoZero"/>
        <c:auto val="1"/>
        <c:lblAlgn val="ctr"/>
        <c:lblOffset val="100"/>
        <c:noMultiLvlLbl val="0"/>
      </c:catAx>
      <c:valAx>
        <c:axId val="-196930087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303848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'GMT2'!$CL$10</c:f>
          <c:strCache>
            <c:ptCount val="1"/>
            <c:pt idx="0">
              <c:v>ATHABASCA WINTER (SEP-APR) DRY DAYS 
projected change per degree of global mean temperature change relative to 1980-2009 = 190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'GMT2'!$CK$3:$CK$7</c:f>
                <c:numCache>
                  <c:formatCode>General</c:formatCode>
                  <c:ptCount val="5"/>
                  <c:pt idx="0">
                    <c:v>3.02189024993614</c:v>
                  </c:pt>
                  <c:pt idx="1">
                    <c:v>2.67184882929536</c:v>
                  </c:pt>
                  <c:pt idx="2">
                    <c:v>3.58081049250972</c:v>
                  </c:pt>
                  <c:pt idx="3">
                    <c:v>4.891397934823118</c:v>
                  </c:pt>
                  <c:pt idx="4">
                    <c:v>7.194137373569779</c:v>
                  </c:pt>
                </c:numCache>
              </c:numRef>
            </c:plus>
            <c:minus>
              <c:numRef>
                <c:f>'GMT2'!$CM$3:$CM$7</c:f>
                <c:numCache>
                  <c:formatCode>General</c:formatCode>
                  <c:ptCount val="5"/>
                  <c:pt idx="0">
                    <c:v>3.02189024993613</c:v>
                  </c:pt>
                  <c:pt idx="1">
                    <c:v>2.671848829295367</c:v>
                  </c:pt>
                  <c:pt idx="2">
                    <c:v>3.580810492509718</c:v>
                  </c:pt>
                  <c:pt idx="3">
                    <c:v>4.891397934823125</c:v>
                  </c:pt>
                  <c:pt idx="4">
                    <c:v>7.19413737356975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'GMT2'!$CL$3:$CL$7</c:f>
              <c:numCache>
                <c:formatCode>0.00</c:formatCode>
                <c:ptCount val="5"/>
                <c:pt idx="0">
                  <c:v>-1.64690476190476</c:v>
                </c:pt>
                <c:pt idx="1">
                  <c:v>-2.01833333333334</c:v>
                </c:pt>
                <c:pt idx="2">
                  <c:v>-3.085</c:v>
                </c:pt>
                <c:pt idx="3">
                  <c:v>-4.00310515873016</c:v>
                </c:pt>
                <c:pt idx="4">
                  <c:v>-4.36577540106952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139304"/>
        <c:axId val="-2006179880"/>
      </c:barChart>
      <c:catAx>
        <c:axId val="-1969139304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2006179880"/>
        <c:crosses val="autoZero"/>
        <c:auto val="1"/>
        <c:lblAlgn val="ctr"/>
        <c:lblOffset val="100"/>
        <c:noMultiLvlLbl val="0"/>
      </c:catAx>
      <c:valAx>
        <c:axId val="-2006179880"/>
        <c:scaling>
          <c:orientation val="minMax"/>
          <c:max val="1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139304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'GMT2'!$CO$10</c:f>
          <c:strCache>
            <c:ptCount val="1"/>
            <c:pt idx="0">
              <c:v>ATHABASCA SUMMER (MAY-AUG) DRY DAYS 
projected change per degree of global mean temperature change relative to 1980-2009 = 75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'GMT2'!$CN$3:$CN$7</c:f>
                <c:numCache>
                  <c:formatCode>General</c:formatCode>
                  <c:ptCount val="5"/>
                  <c:pt idx="0">
                    <c:v>3.083507547743715</c:v>
                  </c:pt>
                  <c:pt idx="1">
                    <c:v>3.413824619403347</c:v>
                  </c:pt>
                  <c:pt idx="2">
                    <c:v>4.12580897975644</c:v>
                  </c:pt>
                  <c:pt idx="3">
                    <c:v>5.526341868500732</c:v>
                  </c:pt>
                  <c:pt idx="4">
                    <c:v>3.781789809040187</c:v>
                  </c:pt>
                </c:numCache>
              </c:numRef>
            </c:plus>
            <c:minus>
              <c:numRef>
                <c:f>'GMT2'!$CP$3:$CP$7</c:f>
                <c:numCache>
                  <c:formatCode>General</c:formatCode>
                  <c:ptCount val="5"/>
                  <c:pt idx="0">
                    <c:v>3.083507547743714</c:v>
                  </c:pt>
                  <c:pt idx="1">
                    <c:v>3.413824619403343</c:v>
                  </c:pt>
                  <c:pt idx="2">
                    <c:v>4.125808979756441</c:v>
                  </c:pt>
                  <c:pt idx="3">
                    <c:v>5.526341868500728</c:v>
                  </c:pt>
                  <c:pt idx="4">
                    <c:v>3.78178980904018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'GMT2'!$CO$3:$CO$7</c:f>
              <c:numCache>
                <c:formatCode>0.00</c:formatCode>
                <c:ptCount val="5"/>
                <c:pt idx="0">
                  <c:v>-0.118809523809525</c:v>
                </c:pt>
                <c:pt idx="1">
                  <c:v>-0.556904761904763</c:v>
                </c:pt>
                <c:pt idx="2">
                  <c:v>0.41452380952381</c:v>
                </c:pt>
                <c:pt idx="3">
                  <c:v>0.696765873015872</c:v>
                </c:pt>
                <c:pt idx="4">
                  <c:v>4.45113318054495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9218968"/>
        <c:axId val="-1968222936"/>
      </c:barChart>
      <c:catAx>
        <c:axId val="-20092189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68222936"/>
        <c:crosses val="autoZero"/>
        <c:auto val="1"/>
        <c:lblAlgn val="ctr"/>
        <c:lblOffset val="100"/>
        <c:noMultiLvlLbl val="0"/>
      </c:catAx>
      <c:valAx>
        <c:axId val="-196822293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DRY DAYS</a:t>
                </a:r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9218968"/>
        <c:crosses val="autoZero"/>
        <c:crossBetween val="between"/>
        <c:majorUnit val="10.0"/>
      </c:valAx>
      <c:spPr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'GMT2'!$CR$10</c:f>
          <c:strCache>
            <c:ptCount val="1"/>
            <c:pt idx="0">
              <c:v>ATHABASCA WET DAYS WITH PRECIPITATION ABOVE 0.2MM 
projected change per degree of global mean temperature change relative to 1980-2009 = 99 days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'GMT2'!$CQ$3:$CQ$7</c:f>
                <c:numCache>
                  <c:formatCode>General</c:formatCode>
                  <c:ptCount val="5"/>
                  <c:pt idx="0">
                    <c:v>4.4771543448455</c:v>
                  </c:pt>
                  <c:pt idx="1">
                    <c:v>4.32178263771804</c:v>
                  </c:pt>
                  <c:pt idx="2">
                    <c:v>5.501530665066809</c:v>
                  </c:pt>
                  <c:pt idx="3">
                    <c:v>8.06615089416018</c:v>
                  </c:pt>
                  <c:pt idx="4">
                    <c:v>9.30368282373488</c:v>
                  </c:pt>
                </c:numCache>
              </c:numRef>
            </c:plus>
            <c:minus>
              <c:numRef>
                <c:f>'GMT2'!$CS$3:$CS$7</c:f>
                <c:numCache>
                  <c:formatCode>General</c:formatCode>
                  <c:ptCount val="5"/>
                  <c:pt idx="0">
                    <c:v>4.47715434484549</c:v>
                  </c:pt>
                  <c:pt idx="1">
                    <c:v>4.32178263771804</c:v>
                  </c:pt>
                  <c:pt idx="2">
                    <c:v>5.501530665066811</c:v>
                  </c:pt>
                  <c:pt idx="3">
                    <c:v>8.06615089416014</c:v>
                  </c:pt>
                  <c:pt idx="4">
                    <c:v>9.303682823734877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'GMT2'!$CR$3:$CR$7</c:f>
              <c:numCache>
                <c:formatCode>0.00</c:formatCode>
                <c:ptCount val="5"/>
                <c:pt idx="0">
                  <c:v>1.78785714285715</c:v>
                </c:pt>
                <c:pt idx="1">
                  <c:v>2.63785714285714</c:v>
                </c:pt>
                <c:pt idx="2">
                  <c:v>2.80928571428572</c:v>
                </c:pt>
                <c:pt idx="3">
                  <c:v>3.33498015873016</c:v>
                </c:pt>
                <c:pt idx="4">
                  <c:v>0.175231304643072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8212920"/>
        <c:axId val="-1988893480"/>
      </c:barChart>
      <c:catAx>
        <c:axId val="-1988212920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8893480"/>
        <c:crosses val="autoZero"/>
        <c:auto val="1"/>
        <c:lblAlgn val="ctr"/>
        <c:lblOffset val="100"/>
        <c:noMultiLvlLbl val="0"/>
      </c:catAx>
      <c:valAx>
        <c:axId val="-1988893480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8212920"/>
        <c:crosses val="autoZero"/>
        <c:crossBetween val="between"/>
        <c:majorUnit val="10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'GMT2'!$CU$10</c:f>
          <c:strCache>
            <c:ptCount val="1"/>
            <c:pt idx="0">
              <c:v>ATHABASCA DAYS WITH PRECIPITATION ABOVE 25MM 
projected change per degree of global mean temperature change relative to 1980-2009 = 2.1 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'GMT2'!$CT$3:$CT$7</c:f>
                <c:numCache>
                  <c:formatCode>General</c:formatCode>
                  <c:ptCount val="5"/>
                  <c:pt idx="0">
                    <c:v>0.552061311026768</c:v>
                  </c:pt>
                  <c:pt idx="1">
                    <c:v>0.542536290002509</c:v>
                  </c:pt>
                  <c:pt idx="2">
                    <c:v>0.564316856685346</c:v>
                  </c:pt>
                  <c:pt idx="3">
                    <c:v>0.46509389953135</c:v>
                  </c:pt>
                  <c:pt idx="4">
                    <c:v>0.868826322191912</c:v>
                  </c:pt>
                </c:numCache>
              </c:numRef>
            </c:plus>
            <c:minus>
              <c:numRef>
                <c:f>'GMT2'!$CV$3:$CV$7</c:f>
                <c:numCache>
                  <c:formatCode>General</c:formatCode>
                  <c:ptCount val="5"/>
                  <c:pt idx="0">
                    <c:v>0.552061311026768</c:v>
                  </c:pt>
                  <c:pt idx="1">
                    <c:v>0.542536290002508</c:v>
                  </c:pt>
                  <c:pt idx="2">
                    <c:v>0.564316856685346</c:v>
                  </c:pt>
                  <c:pt idx="3">
                    <c:v>0.46509389953135</c:v>
                  </c:pt>
                  <c:pt idx="4">
                    <c:v>0.868826322191916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'GMT2'!$CU$3:$CU$7</c:f>
              <c:numCache>
                <c:formatCode>0.00</c:formatCode>
                <c:ptCount val="5"/>
                <c:pt idx="0">
                  <c:v>0.150952380952381</c:v>
                </c:pt>
                <c:pt idx="1">
                  <c:v>0.27952380952381</c:v>
                </c:pt>
                <c:pt idx="2">
                  <c:v>0.208095238095238</c:v>
                </c:pt>
                <c:pt idx="3">
                  <c:v>0.513105158730159</c:v>
                </c:pt>
                <c:pt idx="4">
                  <c:v>0.651667939903234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8910296"/>
        <c:axId val="-1988907352"/>
      </c:barChart>
      <c:catAx>
        <c:axId val="-1988910296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8907352"/>
        <c:crosses val="autoZero"/>
        <c:auto val="1"/>
        <c:lblAlgn val="ctr"/>
        <c:lblOffset val="100"/>
        <c:noMultiLvlLbl val="0"/>
      </c:catAx>
      <c:valAx>
        <c:axId val="-1988907352"/>
        <c:scaling>
          <c:orientation val="minMax"/>
          <c:max val="4.0"/>
          <c:min val="-4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NUMBER OF DAYS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444382363547984"/>
              <c:y val="0.2516649943435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8910296"/>
        <c:crosses val="autoZero"/>
        <c:crossBetween val="between"/>
        <c:majorUnit val="2.0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strRef>
          <c:f>'GMT2'!$CX$10</c:f>
          <c:strCache>
            <c:ptCount val="1"/>
            <c:pt idx="0">
              <c:v>ATHABASCA PERCENTAGE OF WINTER PRECIPITATION AS SNOW
projected change per degree of global mean temperature change relative to 1980-2009 = 51%</c:v>
            </c:pt>
          </c:strCache>
        </c:strRef>
      </c:tx>
      <c:layout>
        <c:manualLayout>
          <c:xMode val="edge"/>
          <c:yMode val="edge"/>
          <c:x val="0.15846889853967"/>
          <c:y val="0.0196063809197108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'GMT2'!$CW$3:$CW$7</c:f>
                <c:numCache>
                  <c:formatCode>General</c:formatCode>
                  <c:ptCount val="5"/>
                  <c:pt idx="0">
                    <c:v>0.0873822209337546</c:v>
                  </c:pt>
                  <c:pt idx="1">
                    <c:v>0.0655452022837188</c:v>
                  </c:pt>
                  <c:pt idx="2">
                    <c:v>0.091225884089462</c:v>
                  </c:pt>
                  <c:pt idx="3">
                    <c:v>0.098725831060111</c:v>
                  </c:pt>
                  <c:pt idx="4">
                    <c:v>0.150895292029908</c:v>
                  </c:pt>
                </c:numCache>
              </c:numRef>
            </c:plus>
            <c:minus>
              <c:numRef>
                <c:f>'GMT2'!$CY$3:$CY$7</c:f>
                <c:numCache>
                  <c:formatCode>General</c:formatCode>
                  <c:ptCount val="5"/>
                  <c:pt idx="0">
                    <c:v>0.0873822209337543</c:v>
                  </c:pt>
                  <c:pt idx="1">
                    <c:v>0.0655452022837184</c:v>
                  </c:pt>
                  <c:pt idx="2">
                    <c:v>0.0912258840894621</c:v>
                  </c:pt>
                  <c:pt idx="3">
                    <c:v>0.098725831060112</c:v>
                  </c:pt>
                  <c:pt idx="4">
                    <c:v>0.150895292029907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'GMT2'!$CX$3:$CX$7</c:f>
              <c:numCache>
                <c:formatCode>0.00</c:formatCode>
                <c:ptCount val="5"/>
                <c:pt idx="0">
                  <c:v>-0.0490308258193964</c:v>
                </c:pt>
                <c:pt idx="1">
                  <c:v>-0.0856558123930052</c:v>
                </c:pt>
                <c:pt idx="2">
                  <c:v>-0.113088703069576</c:v>
                </c:pt>
                <c:pt idx="3">
                  <c:v>-0.223912652940392</c:v>
                </c:pt>
                <c:pt idx="4">
                  <c:v>-0.293254213357191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8862232"/>
        <c:axId val="-1988859288"/>
      </c:barChart>
      <c:catAx>
        <c:axId val="-1988862232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/>
          <a:lstStyle/>
          <a:p>
            <a:pPr>
              <a:defRPr sz="2200"/>
            </a:pPr>
            <a:endParaRPr lang="en-US"/>
          </a:p>
        </c:txPr>
        <c:crossAx val="-1988859288"/>
        <c:crosses val="autoZero"/>
        <c:auto val="1"/>
        <c:lblAlgn val="ctr"/>
        <c:lblOffset val="100"/>
        <c:noMultiLvlLbl val="0"/>
      </c:catAx>
      <c:valAx>
        <c:axId val="-1988859288"/>
        <c:scaling>
          <c:orientation val="minMax"/>
          <c:max val="0.0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</a:t>
                </a:r>
                <a:r>
                  <a:rPr lang="en-US" sz="1800" b="0" baseline="0"/>
                  <a:t> IN WINTER PRECIPITATION AS SNOW</a:t>
                </a:r>
                <a:endParaRPr lang="en-US" sz="1800" b="0"/>
              </a:p>
            </c:rich>
          </c:tx>
          <c:layout>
            <c:manualLayout>
              <c:xMode val="edge"/>
              <c:yMode val="edge"/>
              <c:x val="0.00888613152286162"/>
              <c:y val="0.1841720577871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8862232"/>
        <c:crosses val="autoZero"/>
        <c:crossBetween val="between"/>
        <c:majorUnit val="0.1"/>
      </c:valAx>
      <c:spPr>
        <a:solidFill>
          <a:srgbClr val="E7F2FF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'GMT2'!$DA$10</c:f>
          <c:strCache>
            <c:ptCount val="1"/>
            <c:pt idx="0">
              <c:v>ATHABASCA ANNUAL HEAT MOISTURE INDEX
projected change per degree of global mean temperature change relative to 1980-2009 = 28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'GMT2'!$CZ$3:$CZ$7</c:f>
                <c:numCache>
                  <c:formatCode>General</c:formatCode>
                  <c:ptCount val="5"/>
                  <c:pt idx="0">
                    <c:v>2.089232177854197</c:v>
                  </c:pt>
                  <c:pt idx="1">
                    <c:v>1.912881896759176</c:v>
                  </c:pt>
                  <c:pt idx="2">
                    <c:v>2.875531096155219</c:v>
                  </c:pt>
                  <c:pt idx="3">
                    <c:v>3.74015374782451</c:v>
                  </c:pt>
                  <c:pt idx="4">
                    <c:v>4.712267574145979</c:v>
                  </c:pt>
                </c:numCache>
              </c:numRef>
            </c:plus>
            <c:minus>
              <c:numRef>
                <c:f>'GMT2'!$DB$3:$DB$7</c:f>
                <c:numCache>
                  <c:formatCode>General</c:formatCode>
                  <c:ptCount val="5"/>
                  <c:pt idx="0">
                    <c:v>2.08923217785419</c:v>
                  </c:pt>
                  <c:pt idx="1">
                    <c:v>1.91288189675917</c:v>
                  </c:pt>
                  <c:pt idx="2">
                    <c:v>2.87553109615522</c:v>
                  </c:pt>
                  <c:pt idx="3">
                    <c:v>3.74015374782451</c:v>
                  </c:pt>
                  <c:pt idx="4">
                    <c:v>4.712267574145979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'GMT2'!$DA$3:$DA$7</c:f>
              <c:numCache>
                <c:formatCode>0.00</c:formatCode>
                <c:ptCount val="5"/>
                <c:pt idx="0">
                  <c:v>1.76820563429878</c:v>
                </c:pt>
                <c:pt idx="1">
                  <c:v>2.43440515268417</c:v>
                </c:pt>
                <c:pt idx="2">
                  <c:v>4.13180857226962</c:v>
                </c:pt>
                <c:pt idx="3">
                  <c:v>6.00058593505905</c:v>
                </c:pt>
                <c:pt idx="4">
                  <c:v>9.65869112012342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89142728"/>
        <c:axId val="-1989139816"/>
      </c:barChart>
      <c:catAx>
        <c:axId val="-1989142728"/>
        <c:scaling>
          <c:orientation val="minMax"/>
        </c:scaling>
        <c:delete val="0"/>
        <c:axPos val="b"/>
        <c:majorTickMark val="out"/>
        <c:minorTickMark val="none"/>
        <c:tickLblPos val="low"/>
        <c:crossAx val="-1989139816"/>
        <c:crosses val="autoZero"/>
        <c:auto val="1"/>
        <c:lblAlgn val="ctr"/>
        <c:lblOffset val="100"/>
        <c:noMultiLvlLbl val="0"/>
      </c:catAx>
      <c:valAx>
        <c:axId val="-1989139816"/>
        <c:scaling>
          <c:orientation val="minMax"/>
          <c:max val="2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89142728"/>
        <c:crosses val="autoZero"/>
        <c:crossBetween val="between"/>
        <c:majorUnit val="1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'GMT2'!$DD$10</c:f>
          <c:strCache>
            <c:ptCount val="1"/>
            <c:pt idx="0">
              <c:v>ATHABASCA SUMMER HEAT MOISTURE INDEX
projected change per degree of global mean temperature change relative to 1980-2009 = 62 HMI UNITS</c:v>
            </c:pt>
          </c:strCache>
        </c:strRef>
      </c:tx>
      <c:layout>
        <c:manualLayout>
          <c:xMode val="edge"/>
          <c:yMode val="edge"/>
          <c:x val="0.155507359948082"/>
          <c:y val="0.0196063809197108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'GMT2'!$DC$3:$DC$7</c:f>
                <c:numCache>
                  <c:formatCode>General</c:formatCode>
                  <c:ptCount val="5"/>
                  <c:pt idx="0">
                    <c:v>10.26030413658397</c:v>
                  </c:pt>
                  <c:pt idx="1">
                    <c:v>9.46058239796816</c:v>
                  </c:pt>
                  <c:pt idx="2">
                    <c:v>11.92703370251571</c:v>
                  </c:pt>
                  <c:pt idx="3">
                    <c:v>15.13147293404634</c:v>
                  </c:pt>
                  <c:pt idx="4">
                    <c:v>24.22201930243201</c:v>
                  </c:pt>
                </c:numCache>
              </c:numRef>
            </c:plus>
            <c:minus>
              <c:numRef>
                <c:f>'GMT2'!$DE$3:$DE$7</c:f>
                <c:numCache>
                  <c:formatCode>General</c:formatCode>
                  <c:ptCount val="5"/>
                  <c:pt idx="0">
                    <c:v>10.26030413658399</c:v>
                  </c:pt>
                  <c:pt idx="1">
                    <c:v>9.46058239796812</c:v>
                  </c:pt>
                  <c:pt idx="2">
                    <c:v>11.9270337025157</c:v>
                  </c:pt>
                  <c:pt idx="3">
                    <c:v>15.1314729340463</c:v>
                  </c:pt>
                  <c:pt idx="4">
                    <c:v>24.2220193024321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'GMT2'!$DD$3:$DD$7</c:f>
              <c:numCache>
                <c:formatCode>0.00</c:formatCode>
                <c:ptCount val="5"/>
                <c:pt idx="0">
                  <c:v>3.98598891576131</c:v>
                </c:pt>
                <c:pt idx="1">
                  <c:v>5.53632670720418</c:v>
                </c:pt>
                <c:pt idx="2">
                  <c:v>10.7970067560105</c:v>
                </c:pt>
                <c:pt idx="3">
                  <c:v>16.0187624148339</c:v>
                </c:pt>
                <c:pt idx="4">
                  <c:v>32.4753101299659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6905864"/>
        <c:axId val="-2006902952"/>
      </c:barChart>
      <c:catAx>
        <c:axId val="-2006905864"/>
        <c:scaling>
          <c:orientation val="minMax"/>
        </c:scaling>
        <c:delete val="0"/>
        <c:axPos val="b"/>
        <c:majorTickMark val="out"/>
        <c:minorTickMark val="none"/>
        <c:tickLblPos val="low"/>
        <c:crossAx val="-2006902952"/>
        <c:crosses val="autoZero"/>
        <c:auto val="1"/>
        <c:lblAlgn val="ctr"/>
        <c:lblOffset val="100"/>
        <c:noMultiLvlLbl val="0"/>
      </c:catAx>
      <c:valAx>
        <c:axId val="-2006902952"/>
        <c:scaling>
          <c:orientation val="minMax"/>
          <c:max val="60.0"/>
          <c:min val="-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ANNUAL HMI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6905864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'GMT2'!$L$10</c:f>
          <c:strCache>
            <c:ptCount val="1"/>
            <c:pt idx="0">
              <c:v>ATHABASCA AVERAGE JANUARY TEMPERATURE
projected change per degree of global mean temperature change relative to 1980-2009 = -13.4oC</c:v>
            </c:pt>
          </c:strCache>
        </c:strRef>
      </c:tx>
      <c:layout>
        <c:manualLayout>
          <c:xMode val="edge"/>
          <c:yMode val="edge"/>
          <c:x val="0.180680437976579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'GMT2'!$K$3:$K$7</c:f>
                <c:numCache>
                  <c:formatCode>General</c:formatCode>
                  <c:ptCount val="5"/>
                  <c:pt idx="0">
                    <c:v>1.148979855255121</c:v>
                  </c:pt>
                  <c:pt idx="1">
                    <c:v>1.304324886183054</c:v>
                  </c:pt>
                  <c:pt idx="2">
                    <c:v>1.63286771062272</c:v>
                  </c:pt>
                  <c:pt idx="3">
                    <c:v>1.96390576493508</c:v>
                  </c:pt>
                  <c:pt idx="4">
                    <c:v>1.70424352911302</c:v>
                  </c:pt>
                </c:numCache>
              </c:numRef>
            </c:plus>
            <c:minus>
              <c:numRef>
                <c:f>'GMT2'!$M$3:$M$7</c:f>
                <c:numCache>
                  <c:formatCode>General</c:formatCode>
                  <c:ptCount val="5"/>
                  <c:pt idx="0">
                    <c:v>1.14897985525512</c:v>
                  </c:pt>
                  <c:pt idx="1">
                    <c:v>1.30432488618305</c:v>
                  </c:pt>
                  <c:pt idx="2">
                    <c:v>1.63286771062273</c:v>
                  </c:pt>
                  <c:pt idx="3">
                    <c:v>1.96390576493508</c:v>
                  </c:pt>
                  <c:pt idx="4">
                    <c:v>1.704243529113031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'GMT2'!$L$3:$L$7</c:f>
              <c:numCache>
                <c:formatCode>0.00</c:formatCode>
                <c:ptCount val="5"/>
                <c:pt idx="0">
                  <c:v>1.87842162685735</c:v>
                </c:pt>
                <c:pt idx="1">
                  <c:v>2.25762022483207</c:v>
                </c:pt>
                <c:pt idx="2">
                  <c:v>3.57298825320743</c:v>
                </c:pt>
                <c:pt idx="3">
                  <c:v>5.78265548560354</c:v>
                </c:pt>
                <c:pt idx="4">
                  <c:v>6.96782553683248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376120"/>
        <c:axId val="-1969373144"/>
      </c:barChart>
      <c:catAx>
        <c:axId val="-1969376120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9373144"/>
        <c:crosses val="autoZero"/>
        <c:auto val="1"/>
        <c:lblAlgn val="ctr"/>
        <c:lblOffset val="100"/>
        <c:noMultiLvlLbl val="0"/>
      </c:catAx>
      <c:valAx>
        <c:axId val="-19693731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376120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'GMT2'!$O$10</c:f>
          <c:strCache>
            <c:ptCount val="1"/>
            <c:pt idx="0">
              <c:v>ATHABASCA AVERAGE JULY TEMPERATURE
projected change per degree of global mean temperature change relative to 1980-2009 = 16.6oC</c:v>
            </c:pt>
          </c:strCache>
        </c:strRef>
      </c:tx>
      <c:layout>
        <c:manualLayout>
          <c:xMode val="edge"/>
          <c:yMode val="edge"/>
          <c:x val="0.164391975722846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'GMT2'!$N$3:$N$7</c:f>
                <c:numCache>
                  <c:formatCode>General</c:formatCode>
                  <c:ptCount val="5"/>
                  <c:pt idx="0">
                    <c:v>0.48754344463533</c:v>
                  </c:pt>
                  <c:pt idx="1">
                    <c:v>0.6330258195404</c:v>
                  </c:pt>
                  <c:pt idx="2">
                    <c:v>0.72016754792285</c:v>
                  </c:pt>
                  <c:pt idx="3">
                    <c:v>1.18329938814814</c:v>
                  </c:pt>
                  <c:pt idx="4">
                    <c:v>1.34214489692732</c:v>
                  </c:pt>
                </c:numCache>
              </c:numRef>
            </c:plus>
            <c:minus>
              <c:numRef>
                <c:f>'GMT2'!$P$3:$P$7</c:f>
                <c:numCache>
                  <c:formatCode>General</c:formatCode>
                  <c:ptCount val="5"/>
                  <c:pt idx="0">
                    <c:v>0.48754344463533</c:v>
                  </c:pt>
                  <c:pt idx="1">
                    <c:v>0.63302581954041</c:v>
                  </c:pt>
                  <c:pt idx="2">
                    <c:v>0.72016754792286</c:v>
                  </c:pt>
                  <c:pt idx="3">
                    <c:v>1.18329938814814</c:v>
                  </c:pt>
                  <c:pt idx="4">
                    <c:v>1.34214489692732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'GMT2'!$O$3:$O$7</c:f>
              <c:numCache>
                <c:formatCode>0.00</c:formatCode>
                <c:ptCount val="5"/>
                <c:pt idx="0">
                  <c:v>1.12129198255993</c:v>
                </c:pt>
                <c:pt idx="1">
                  <c:v>1.92950199218023</c:v>
                </c:pt>
                <c:pt idx="2">
                  <c:v>2.95290837514968</c:v>
                </c:pt>
                <c:pt idx="3">
                  <c:v>4.50583099183582</c:v>
                </c:pt>
                <c:pt idx="4">
                  <c:v>6.55428397009707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9434872"/>
        <c:axId val="-1984075992"/>
      </c:barChart>
      <c:catAx>
        <c:axId val="-196943487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84075992"/>
        <c:crosses val="autoZero"/>
        <c:auto val="1"/>
        <c:lblAlgn val="ctr"/>
        <c:lblOffset val="100"/>
        <c:noMultiLvlLbl val="0"/>
      </c:catAx>
      <c:valAx>
        <c:axId val="-1984075992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943487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strRef>
          <c:f>'GMT2'!$R$10</c:f>
          <c:strCache>
            <c:ptCount val="1"/>
            <c:pt idx="0">
              <c:v>ATHABASCA TEMPERATURE ON THE COLDEST DAY OF THE YEAR
projected change per degree of global mean temperature change relative to 1980-2009 = -37oC</c:v>
            </c:pt>
          </c:strCache>
        </c:strRef>
      </c:tx>
      <c:layout>
        <c:manualLayout>
          <c:xMode val="edge"/>
          <c:yMode val="edge"/>
          <c:x val="0.16587274501864"/>
          <c:y val="0.0261379554251755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'GMT2'!$Q$3:$Q$7</c:f>
                <c:numCache>
                  <c:formatCode>General</c:formatCode>
                  <c:ptCount val="5"/>
                  <c:pt idx="0">
                    <c:v>1.45659116836198</c:v>
                  </c:pt>
                  <c:pt idx="1">
                    <c:v>1.76664430171886</c:v>
                  </c:pt>
                  <c:pt idx="2">
                    <c:v>1.96429579622177</c:v>
                  </c:pt>
                  <c:pt idx="3">
                    <c:v>2.452332073577529</c:v>
                  </c:pt>
                  <c:pt idx="4">
                    <c:v>2.78253687372662</c:v>
                  </c:pt>
                </c:numCache>
              </c:numRef>
            </c:plus>
            <c:minus>
              <c:numRef>
                <c:f>'GMT2'!$S$3:$S$7</c:f>
                <c:numCache>
                  <c:formatCode>General</c:formatCode>
                  <c:ptCount val="5"/>
                  <c:pt idx="0">
                    <c:v>1.45659116836197</c:v>
                  </c:pt>
                  <c:pt idx="1">
                    <c:v>1.76664430171886</c:v>
                  </c:pt>
                  <c:pt idx="2">
                    <c:v>1.96429579622176</c:v>
                  </c:pt>
                  <c:pt idx="3">
                    <c:v>2.45233207357751</c:v>
                  </c:pt>
                  <c:pt idx="4">
                    <c:v>2.782536873726599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'GMT2'!$R$3:$R$7</c:f>
              <c:numCache>
                <c:formatCode>0.00</c:formatCode>
                <c:ptCount val="5"/>
                <c:pt idx="0">
                  <c:v>2.84555010432289</c:v>
                </c:pt>
                <c:pt idx="1">
                  <c:v>3.81201744851612</c:v>
                </c:pt>
                <c:pt idx="2">
                  <c:v>5.64863159406753</c:v>
                </c:pt>
                <c:pt idx="3">
                  <c:v>9.48556712899889</c:v>
                </c:pt>
                <c:pt idx="4">
                  <c:v>12.2210146041953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2007534632"/>
        <c:axId val="-2007391704"/>
      </c:barChart>
      <c:catAx>
        <c:axId val="-2007534632"/>
        <c:scaling>
          <c:orientation val="minMax"/>
        </c:scaling>
        <c:delete val="0"/>
        <c:axPos val="b"/>
        <c:majorTickMark val="out"/>
        <c:minorTickMark val="none"/>
        <c:tickLblPos val="nextTo"/>
        <c:crossAx val="-2007391704"/>
        <c:crosses val="autoZero"/>
        <c:auto val="1"/>
        <c:lblAlgn val="ctr"/>
        <c:lblOffset val="100"/>
        <c:noMultiLvlLbl val="0"/>
      </c:catAx>
      <c:valAx>
        <c:axId val="-2007391704"/>
        <c:scaling>
          <c:orientation val="minMax"/>
          <c:max val="1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34150211012153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007534632"/>
        <c:crosses val="autoZero"/>
        <c:crossBetween val="between"/>
        <c:majorUnit val="5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'GMT2'!$U$10</c:f>
          <c:strCache>
            <c:ptCount val="1"/>
            <c:pt idx="0">
              <c:v>ATHABASCA TEMPERATURE ON THE WARMEST DAY OF THE YEAR
projected change per degree of global mean temperature change relative to 1980-2009 = 23oC</c:v>
            </c:pt>
          </c:strCache>
        </c:strRef>
      </c:tx>
      <c:layout>
        <c:manualLayout>
          <c:xMode val="edge"/>
          <c:yMode val="edge"/>
          <c:x val="0.162911206427052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'GMT2'!$T$3:$T$7</c:f>
                <c:numCache>
                  <c:formatCode>General</c:formatCode>
                  <c:ptCount val="5"/>
                  <c:pt idx="0">
                    <c:v>0.607198663554336</c:v>
                  </c:pt>
                  <c:pt idx="1">
                    <c:v>0.87640450205798</c:v>
                  </c:pt>
                  <c:pt idx="2">
                    <c:v>0.98840564168572</c:v>
                  </c:pt>
                  <c:pt idx="3">
                    <c:v>1.44672145106108</c:v>
                  </c:pt>
                  <c:pt idx="4">
                    <c:v>2.02915202364266</c:v>
                  </c:pt>
                </c:numCache>
              </c:numRef>
            </c:plus>
            <c:minus>
              <c:numRef>
                <c:f>'GMT2'!$V$3:$V$7</c:f>
                <c:numCache>
                  <c:formatCode>General</c:formatCode>
                  <c:ptCount val="5"/>
                  <c:pt idx="0">
                    <c:v>0.60719866355434</c:v>
                  </c:pt>
                  <c:pt idx="1">
                    <c:v>0.87640450205798</c:v>
                  </c:pt>
                  <c:pt idx="2">
                    <c:v>0.98840564168571</c:v>
                  </c:pt>
                  <c:pt idx="3">
                    <c:v>1.44672145106107</c:v>
                  </c:pt>
                  <c:pt idx="4">
                    <c:v>2.029152023642669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'GMT2'!$U$3:$U$7</c:f>
              <c:numCache>
                <c:formatCode>0.00</c:formatCode>
                <c:ptCount val="5"/>
                <c:pt idx="0">
                  <c:v>1.19236438342503</c:v>
                </c:pt>
                <c:pt idx="1">
                  <c:v>2.11892913591294</c:v>
                </c:pt>
                <c:pt idx="2">
                  <c:v>3.20049026988802</c:v>
                </c:pt>
                <c:pt idx="3">
                  <c:v>4.93666957315945</c:v>
                </c:pt>
                <c:pt idx="4">
                  <c:v>7.50744171608851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943352"/>
        <c:axId val="-1964946344"/>
      </c:barChart>
      <c:catAx>
        <c:axId val="-196494335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4946344"/>
        <c:crosses val="autoZero"/>
        <c:auto val="1"/>
        <c:lblAlgn val="ctr"/>
        <c:lblOffset val="100"/>
        <c:noMultiLvlLbl val="0"/>
      </c:catAx>
      <c:valAx>
        <c:axId val="-1964946344"/>
        <c:scaling>
          <c:orientation val="minMax"/>
          <c:max val="1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TEMPERATURE CHANGE (</a:t>
                </a:r>
                <a:r>
                  <a:rPr lang="en-US" sz="1800" b="0" baseline="30000"/>
                  <a:t>o</a:t>
                </a:r>
                <a:r>
                  <a:rPr lang="en-US" sz="1800" b="0"/>
                  <a:t>C)</a:t>
                </a:r>
              </a:p>
            </c:rich>
          </c:tx>
          <c:layout>
            <c:manualLayout>
              <c:xMode val="edge"/>
              <c:yMode val="edge"/>
              <c:x val="0.0118500893713679"/>
              <c:y val="0.3163060428398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943352"/>
        <c:crosses val="autoZero"/>
        <c:crossBetween val="between"/>
        <c:majorUnit val="2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'GMT2'!$X$10</c:f>
          <c:strCache>
            <c:ptCount val="1"/>
            <c:pt idx="0">
              <c:v>ATHABASCA DAYS ABOVE 25C
projected change per degree of global mean temperature change relative to 1980-2009 = 28 days</c:v>
            </c:pt>
          </c:strCache>
        </c:strRef>
      </c:tx>
      <c:layout>
        <c:manualLayout>
          <c:xMode val="edge"/>
          <c:yMode val="edge"/>
          <c:x val="0.170315052906021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'GMT2'!$W$3:$W$7</c:f>
                <c:numCache>
                  <c:formatCode>General</c:formatCode>
                  <c:ptCount val="5"/>
                  <c:pt idx="0">
                    <c:v>4.707747237838561</c:v>
                  </c:pt>
                  <c:pt idx="1">
                    <c:v>7.24801280633314</c:v>
                  </c:pt>
                  <c:pt idx="2">
                    <c:v>8.823670315410996</c:v>
                  </c:pt>
                  <c:pt idx="3">
                    <c:v>13.2632610084393</c:v>
                  </c:pt>
                  <c:pt idx="4">
                    <c:v>11.5029204350543</c:v>
                  </c:pt>
                </c:numCache>
              </c:numRef>
            </c:plus>
            <c:minus>
              <c:numRef>
                <c:f>'GMT2'!$Y$3:$Y$7</c:f>
                <c:numCache>
                  <c:formatCode>General</c:formatCode>
                  <c:ptCount val="5"/>
                  <c:pt idx="0">
                    <c:v>4.70774723783855</c:v>
                  </c:pt>
                  <c:pt idx="1">
                    <c:v>7.248012806333101</c:v>
                  </c:pt>
                  <c:pt idx="2">
                    <c:v>8.823670315410904</c:v>
                  </c:pt>
                  <c:pt idx="3">
                    <c:v>13.2632610084392</c:v>
                  </c:pt>
                  <c:pt idx="4">
                    <c:v>11.50292043505429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'GMT2'!$X$3:$X$7</c:f>
              <c:numCache>
                <c:formatCode>0.00</c:formatCode>
                <c:ptCount val="5"/>
                <c:pt idx="0">
                  <c:v>9.53261904761905</c:v>
                </c:pt>
                <c:pt idx="1">
                  <c:v>16.6421428571429</c:v>
                </c:pt>
                <c:pt idx="2">
                  <c:v>26.3516666666667</c:v>
                </c:pt>
                <c:pt idx="3">
                  <c:v>42.6363392857143</c:v>
                </c:pt>
                <c:pt idx="4">
                  <c:v>61.8823784059078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4988040"/>
        <c:axId val="-1964991032"/>
      </c:barChart>
      <c:catAx>
        <c:axId val="-1964988040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4991032"/>
        <c:crosses val="autoZero"/>
        <c:auto val="1"/>
        <c:lblAlgn val="ctr"/>
        <c:lblOffset val="100"/>
        <c:noMultiLvlLbl val="0"/>
      </c:catAx>
      <c:valAx>
        <c:axId val="-1964991032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1827454616906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4988040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strRef>
          <c:f>'GMT2'!$AA$10</c:f>
          <c:strCache>
            <c:ptCount val="1"/>
            <c:pt idx="0">
              <c:v>ATHABASCA DAYS ABOVE 30C
projected change per degree of global mean temperature change relative to 1980-2009 = 2.7 days</c:v>
            </c:pt>
          </c:strCache>
        </c:strRef>
      </c:tx>
      <c:layout>
        <c:manualLayout>
          <c:xMode val="edge"/>
          <c:yMode val="edge"/>
          <c:x val="0.15846889853967"/>
          <c:y val="0.0217835724215324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'GMT2'!$Z$3:$Z$7</c:f>
                <c:numCache>
                  <c:formatCode>General</c:formatCode>
                  <c:ptCount val="5"/>
                  <c:pt idx="0">
                    <c:v>2.067710415780668</c:v>
                  </c:pt>
                  <c:pt idx="1">
                    <c:v>3.35153992177285</c:v>
                  </c:pt>
                  <c:pt idx="2">
                    <c:v>4.21124945492375</c:v>
                  </c:pt>
                  <c:pt idx="3">
                    <c:v>10.0508519867323</c:v>
                  </c:pt>
                  <c:pt idx="4">
                    <c:v>13.4734545059559</c:v>
                  </c:pt>
                </c:numCache>
              </c:numRef>
            </c:plus>
            <c:minus>
              <c:numRef>
                <c:f>'GMT2'!$AB$3:$AB$7</c:f>
                <c:numCache>
                  <c:formatCode>General</c:formatCode>
                  <c:ptCount val="5"/>
                  <c:pt idx="0">
                    <c:v>2.06771041578067</c:v>
                  </c:pt>
                  <c:pt idx="1">
                    <c:v>3.351539921772851</c:v>
                  </c:pt>
                  <c:pt idx="2">
                    <c:v>4.2112494549238</c:v>
                  </c:pt>
                  <c:pt idx="3">
                    <c:v>10.0508519867322</c:v>
                  </c:pt>
                  <c:pt idx="4">
                    <c:v>13.4734545059558</c:v>
                  </c:pt>
                </c:numCache>
              </c:numRef>
            </c:minus>
          </c:errBars>
          <c:cat>
            <c:strRef>
              <c:f>'GMT2'!$A$3:$A$7</c:f>
              <c:strCache>
                <c:ptCount val="5"/>
                <c:pt idx="0">
                  <c:v>+1C</c:v>
                </c:pt>
                <c:pt idx="1">
                  <c:v>+1.5C</c:v>
                </c:pt>
                <c:pt idx="2">
                  <c:v>+2C</c:v>
                </c:pt>
                <c:pt idx="3">
                  <c:v>+3C</c:v>
                </c:pt>
                <c:pt idx="4">
                  <c:v>+4C</c:v>
                </c:pt>
              </c:strCache>
            </c:strRef>
          </c:cat>
          <c:val>
            <c:numRef>
              <c:f>'GMT2'!$AA$3:$AA$7</c:f>
              <c:numCache>
                <c:formatCode>0.00</c:formatCode>
                <c:ptCount val="5"/>
                <c:pt idx="0">
                  <c:v>3.04642857142857</c:v>
                </c:pt>
                <c:pt idx="1">
                  <c:v>6.125</c:v>
                </c:pt>
                <c:pt idx="2">
                  <c:v>10.7345238095238</c:v>
                </c:pt>
                <c:pt idx="3">
                  <c:v>20.6337797619048</c:v>
                </c:pt>
                <c:pt idx="4">
                  <c:v>36.4947288006112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1963525736"/>
        <c:axId val="-1963522824"/>
      </c:barChart>
      <c:catAx>
        <c:axId val="-1963525736"/>
        <c:scaling>
          <c:orientation val="minMax"/>
        </c:scaling>
        <c:delete val="0"/>
        <c:axPos val="b"/>
        <c:majorTickMark val="out"/>
        <c:minorTickMark val="none"/>
        <c:tickLblPos val="nextTo"/>
        <c:crossAx val="-1963522824"/>
        <c:crosses val="autoZero"/>
        <c:auto val="1"/>
        <c:lblAlgn val="ctr"/>
        <c:lblOffset val="100"/>
        <c:noMultiLvlLbl val="0"/>
      </c:catAx>
      <c:valAx>
        <c:axId val="-1963522824"/>
        <c:scaling>
          <c:orientation val="minMax"/>
          <c:max val="8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0"/>
                </a:pPr>
                <a:r>
                  <a:rPr lang="en-US" sz="1800" b="0"/>
                  <a:t>CHANGE IN NUMBER OF DAYS PER YEAR</a:t>
                </a:r>
              </a:p>
            </c:rich>
          </c:tx>
          <c:layout>
            <c:manualLayout>
              <c:xMode val="edge"/>
              <c:yMode val="edge"/>
              <c:x val="0.00592504468568396"/>
              <c:y val="0.22480997928044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1963525736"/>
        <c:crosses val="autoZero"/>
        <c:crossBetween val="between"/>
        <c:majorUnit val="20.0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31" workbookViewId="0" zoomToFit="1"/>
  </sheetViews>
  <pageMargins left="0.75" right="0.75" top="1" bottom="1" header="0.5" footer="0.5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23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76623" cy="5833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"/>
  <sheetViews>
    <sheetView topLeftCell="AD1" workbookViewId="0">
      <selection activeCell="AG8" sqref="AG8"/>
    </sheetView>
  </sheetViews>
  <sheetFormatPr baseColWidth="10" defaultRowHeight="15" x14ac:dyDescent="0"/>
  <cols>
    <col min="8" max="8" width="17.5" customWidth="1"/>
    <col min="23" max="23" width="16.83203125" customWidth="1"/>
    <col min="26" max="26" width="16" customWidth="1"/>
    <col min="29" max="29" width="13" customWidth="1"/>
    <col min="32" max="32" width="19" customWidth="1"/>
  </cols>
  <sheetData>
    <row r="1" spans="1:109" s="2" customFormat="1" ht="105">
      <c r="A1" s="2" t="s">
        <v>123</v>
      </c>
      <c r="B1" s="2" t="str">
        <f>'GMT DATA'!B1</f>
        <v>avg.winter.djf.temp.minus1SD</v>
      </c>
      <c r="C1" s="2" t="str">
        <f>CONCATENATE($A$1," Average Winter (Dec-Feb) Temperature ")</f>
        <v xml:space="preserve">Athabasca Average Winter (Dec-Feb) Temperature </v>
      </c>
      <c r="D1" s="2" t="str">
        <f>'GMT DATA'!D1</f>
        <v>avg.winter.djf.temp.plus1SD</v>
      </c>
      <c r="E1" s="2" t="str">
        <f>'GMT DATA'!E1</f>
        <v>avg.summer.jja.temp.minus1SD</v>
      </c>
      <c r="F1" s="2" t="str">
        <f>CONCATENATE($A$1," Average Summer (Jun-Aug) Temperature ")</f>
        <v xml:space="preserve">Athabasca Average Summer (Jun-Aug) Temperature </v>
      </c>
      <c r="G1" s="2" t="str">
        <f>'GMT DATA'!G1</f>
        <v>avg.summer.jja.temp.plus1SD</v>
      </c>
      <c r="H1" s="2" t="str">
        <f>'GMT DATA'!H1</f>
        <v>avg.growing.mjja.temp.minus1SD</v>
      </c>
      <c r="I1" s="2" t="str">
        <f>CONCATENATE($A$1," Average Growing Season (May-Aug) Temperature")</f>
        <v>Athabasca Average Growing Season (May-Aug) Temperature</v>
      </c>
      <c r="J1" s="2" t="str">
        <f>'GMT DATA'!J1</f>
        <v>avg.growing.mjja.temp.plus1SD</v>
      </c>
      <c r="K1" s="2" t="str">
        <f>'GMT DATA'!K1</f>
        <v>avg.jan.temp.minus1SD</v>
      </c>
      <c r="L1" s="2" t="str">
        <f>CONCATENATE($A$1," Average January Temperature")</f>
        <v>Athabasca Average January Temperature</v>
      </c>
      <c r="M1" s="2" t="str">
        <f>'GMT DATA'!M1</f>
        <v>avg.jan.temp.plus1SD</v>
      </c>
      <c r="N1" s="2" t="str">
        <f>'GMT DATA'!N1</f>
        <v>avg.jul.temp.minus1SD</v>
      </c>
      <c r="O1" s="2" t="str">
        <f>CONCATENATE($A$1," Average July Temperature")</f>
        <v>Athabasca Average July Temperature</v>
      </c>
      <c r="P1" s="2" t="str">
        <f>'GMT DATA'!P1</f>
        <v>avg.jul.temp.plus1SD</v>
      </c>
      <c r="Q1" s="2" t="str">
        <f>'GMT DATA'!Q1</f>
        <v>coldest.day.minus1SD</v>
      </c>
      <c r="R1" s="2" t="str">
        <f>CONCATENATE($A$1," Temperature on the Coldest Day of the Year")</f>
        <v>Athabasca Temperature on the Coldest Day of the Year</v>
      </c>
      <c r="S1" s="2" t="str">
        <f>'GMT DATA'!S1</f>
        <v>coldest.day.plus1SD</v>
      </c>
      <c r="T1" s="2" t="str">
        <f>'GMT DATA'!T1</f>
        <v>warmest.day.minus1SD</v>
      </c>
      <c r="U1" s="2" t="str">
        <f>CONCATENATE($A$1," Temperature on the Warmest Day of the Year")</f>
        <v>Athabasca Temperature on the Warmest Day of the Year</v>
      </c>
      <c r="V1" s="2" t="str">
        <f>'GMT DATA'!V1</f>
        <v>warmest.day.plus1SD</v>
      </c>
      <c r="W1" s="2" t="str">
        <f>'GMT DATA'!W1</f>
        <v>tmax.above.25.minus1SD</v>
      </c>
      <c r="X1" s="2" t="str">
        <f>CONCATENATE($A$1," Days above 25C")</f>
        <v>Athabasca Days above 25C</v>
      </c>
      <c r="Y1" s="2" t="str">
        <f>'GMT DATA'!Y1</f>
        <v>tmax.above.25.plus1SD</v>
      </c>
      <c r="Z1" s="2" t="str">
        <f>'GMT DATA'!Z1</f>
        <v>tmax.above.30.minus1SD</v>
      </c>
      <c r="AA1" s="2" t="str">
        <f>CONCATENATE($A$1," Days Above 30C")</f>
        <v>Athabasca Days Above 30C</v>
      </c>
      <c r="AB1" s="2" t="str">
        <f>'GMT DATA'!AB1</f>
        <v>tmax.above.30.plus1SD</v>
      </c>
      <c r="AC1" s="2" t="str">
        <f>'GMT DATA'!AC1</f>
        <v>tmin.below.5.minus1SD</v>
      </c>
      <c r="AD1" s="2" t="str">
        <f>CONCATENATE($A$1," Days Below 5C")</f>
        <v>Athabasca Days Below 5C</v>
      </c>
      <c r="AE1" s="2" t="str">
        <f>'GMT DATA'!AE1</f>
        <v>tmin.below.5.plus1SD</v>
      </c>
      <c r="AF1" s="2" t="str">
        <f>'GMT DATA'!AF1</f>
        <v>tmin.below.minus.30.minus1SD</v>
      </c>
      <c r="AG1" s="2" t="str">
        <f>CONCATENATE($A$1," Days Below -30C")</f>
        <v>Athabasca Days Below -30C</v>
      </c>
      <c r="AH1" s="2" t="str">
        <f>'GMT DATA'!AH1</f>
        <v>tmin.below.minus.30.plus1SD</v>
      </c>
      <c r="AI1" s="2" t="str">
        <f>'GMT DATA'!AI1</f>
        <v>fall.first.freeze.minus1SD</v>
      </c>
      <c r="AJ1" s="2" t="str">
        <f>CONCATENATE($A$1," Date of First Freeze in Fall")</f>
        <v>Athabasca Date of First Freeze in Fall</v>
      </c>
      <c r="AK1" s="2" t="str">
        <f>'GMT DATA'!AK1</f>
        <v>fall.first.freeze.plus1SD</v>
      </c>
      <c r="AL1" s="2" t="str">
        <f>'GMT DATA'!AL1</f>
        <v>spring.last.freeze.minus1SD</v>
      </c>
      <c r="AM1" s="2" t="str">
        <f>CONCATENATE($A$1," Date of Last Freeze in Spring")</f>
        <v>Athabasca Date of Last Freeze in Spring</v>
      </c>
      <c r="AN1" s="2" t="str">
        <f>'GMT DATA'!AN1</f>
        <v>spring.last.freeze.plus1SD</v>
      </c>
      <c r="AO1" s="2" t="str">
        <f>'GMT DATA'!AO1</f>
        <v>frost.free.season.length.minus1SD</v>
      </c>
      <c r="AP1" s="2" t="str">
        <f>CONCATENATE($A$1," Length of Frost-Free Season")</f>
        <v>Athabasca Length of Frost-Free Season</v>
      </c>
      <c r="AQ1" s="2" t="str">
        <f>'GMT DATA'!AQ1</f>
        <v>frost.free.season.length.plus1SD</v>
      </c>
      <c r="AR1" s="2" t="str">
        <f>'GMT DATA'!AR1</f>
        <v>growing.season.start.minus1SD</v>
      </c>
      <c r="AS1" s="2" t="str">
        <f>CONCATENATE($A$1," Start of Growing Season")</f>
        <v>Athabasca Start of Growing Season</v>
      </c>
      <c r="AT1" s="2" t="str">
        <f>'GMT DATA'!AT1</f>
        <v>growing.season.start.plus1SD</v>
      </c>
      <c r="AU1" s="2" t="str">
        <f>'GMT DATA'!AU1</f>
        <v>growing.season.end.minus1SD</v>
      </c>
      <c r="AV1" s="2" t="str">
        <f>CONCATENATE($A$1," End of Growing Season ")</f>
        <v xml:space="preserve">Athabasca End of Growing Season </v>
      </c>
      <c r="AW1" s="2" t="str">
        <f>'GMT DATA'!AW1</f>
        <v>growing.season.end.plus1SD</v>
      </c>
      <c r="AX1" s="2" t="str">
        <f>'GMT DATA'!AX1</f>
        <v>growing.season.length.minus1SD</v>
      </c>
      <c r="AY1" s="2" t="str">
        <f>CONCATENATE($A$1," Length of Growing Season ")</f>
        <v xml:space="preserve">Athabasca Length of Growing Season </v>
      </c>
      <c r="AZ1" s="2" t="str">
        <f>'GMT DATA'!AZ1</f>
        <v>growing.season.length.plus1SD</v>
      </c>
      <c r="BA1" s="2" t="str">
        <f>'GMT DATA'!BA1</f>
        <v>degree.days.0C.minus1SD</v>
      </c>
      <c r="BB1" s="2" t="str">
        <f>CONCATENATE($A$1," Degree-Days Above 0C")</f>
        <v>Athabasca Degree-Days Above 0C</v>
      </c>
      <c r="BC1" s="2" t="str">
        <f>'GMT DATA'!BC1</f>
        <v>degree.days.0C.plus1SD</v>
      </c>
      <c r="BD1" s="2" t="str">
        <f>'GMT DATA'!BD1</f>
        <v>degree.days.5C.minus1SD</v>
      </c>
      <c r="BE1" s="2" t="str">
        <f>CONCATENATE($A$1," Degree-Days Above 5C")</f>
        <v>Athabasca Degree-Days Above 5C</v>
      </c>
      <c r="BF1" s="2" t="str">
        <f>'GMT DATA'!BF1</f>
        <v>degree.days.5C.plus1SD</v>
      </c>
      <c r="BG1" s="2" t="str">
        <f>'GMT DATA'!BG1</f>
        <v>degree.days.6C.minus1SD</v>
      </c>
      <c r="BH1" s="2" t="str">
        <f>CONCATENATE($A$1," Degree-Days Above 6C")</f>
        <v>Athabasca Degree-Days Above 6C</v>
      </c>
      <c r="BI1" s="2" t="str">
        <f>'GMT DATA'!BI1</f>
        <v>degree.days.6C.plus1SD</v>
      </c>
      <c r="BJ1" s="2" t="str">
        <f>'GMT DATA'!BJ1</f>
        <v>degree.days.7C.minus1SD</v>
      </c>
      <c r="BK1" s="2" t="str">
        <f>CONCATENATE($A$1," Degree-Days Above 7C")</f>
        <v>Athabasca Degree-Days Above 7C</v>
      </c>
      <c r="BL1" s="2" t="str">
        <f>'GMT DATA'!BL1</f>
        <v>degree.days.7C.plus1SD</v>
      </c>
      <c r="BM1" s="2" t="str">
        <f>'GMT DATA'!BM1</f>
        <v>degree.days.10C.minus1SD</v>
      </c>
      <c r="BN1" s="2" t="str">
        <f>CONCATENATE($A$1," Degree-Days Above 10C")</f>
        <v>Athabasca Degree-Days Above 10C</v>
      </c>
      <c r="BO1" s="2" t="str">
        <f>'GMT DATA'!BO1</f>
        <v>degree.days.10C.plus1SD</v>
      </c>
      <c r="BP1" s="2" t="str">
        <f>'GMT DATA'!BP1</f>
        <v>degree.days.15C.minus1SD</v>
      </c>
      <c r="BQ1" s="2" t="str">
        <f>CONCATENATE($A$1," Degree-Days Above 15C")</f>
        <v>Athabasca Degree-Days Above 15C</v>
      </c>
      <c r="BR1" s="2" t="str">
        <f>'GMT DATA'!BR1</f>
        <v>degree.days.15C.plus1SD</v>
      </c>
      <c r="BS1" s="2" t="str">
        <f>'GMT DATA'!BS1</f>
        <v>heating.degree.days.18C.minus1SD</v>
      </c>
      <c r="BT1" s="2" t="str">
        <f>CONCATENATE($A$1," Heating Degree-Days Below 18C")</f>
        <v>Athabasca Heating Degree-Days Below 18C</v>
      </c>
      <c r="BU1" s="2" t="str">
        <f>'GMT DATA'!BU1</f>
        <v>heating.degree.days.18C.plus1SD</v>
      </c>
      <c r="BV1" s="2" t="str">
        <f>'GMT DATA'!BV1</f>
        <v>corn.heat.units.minus1SD</v>
      </c>
      <c r="BW1" s="2" t="str">
        <f>CONCATENATE($A$1," Corn Heat Units")</f>
        <v>Athabasca Corn Heat Units</v>
      </c>
      <c r="BX1" s="2" t="str">
        <f>'GMT DATA'!BX1</f>
        <v>corn.heat.units.plus1SD</v>
      </c>
      <c r="BY1" s="2" t="str">
        <f>'GMT DATA'!BY1</f>
        <v>winter.sondjfma.pr.minus1SD</v>
      </c>
      <c r="BZ1" s="2" t="str">
        <f>CONCATENATE($A$1," Winter (Sep-Apr) Precipitation")</f>
        <v>Athabasca Winter (Sep-Apr) Precipitation</v>
      </c>
      <c r="CA1" s="2" t="str">
        <f>'GMT DATA'!CA1</f>
        <v>winter.sondjfma.pr.plus1SD</v>
      </c>
      <c r="CB1" s="2" t="str">
        <f>'GMT DATA'!CB1</f>
        <v>growing.season.amjj.pr.minus1SD</v>
      </c>
      <c r="CC1" s="2" t="str">
        <f>CONCATENATE($A$1," Growing Season (Apr-Jul) Precipitation")</f>
        <v>Athabasca Growing Season (Apr-Jul) Precipitation</v>
      </c>
      <c r="CD1" s="2" t="str">
        <f>'GMT DATA'!CD1</f>
        <v>growing.season.amjj.pr.plus1SD</v>
      </c>
      <c r="CE1" s="2" t="str">
        <f>'GMT DATA'!CE1</f>
        <v>growing.season.mjja.pr.minus1SD</v>
      </c>
      <c r="CF1" s="2" t="str">
        <f>CONCATENATE($A$1," Growing Season (May-Aug) Precipitation")</f>
        <v>Athabasca Growing Season (May-Aug) Precipitation</v>
      </c>
      <c r="CG1" s="2" t="str">
        <f>'GMT DATA'!CG1</f>
        <v>growing.season.mjja.pr.plus1SD</v>
      </c>
      <c r="CH1" s="2" t="str">
        <f>'GMT DATA'!CH1</f>
        <v>wettest.day.minus1SD</v>
      </c>
      <c r="CI1" s="2" t="str">
        <f>CONCATENATE($A$1," Precipitation on Wettest Day of the Year")</f>
        <v>Athabasca Precipitation on Wettest Day of the Year</v>
      </c>
      <c r="CJ1" s="2" t="str">
        <f>'GMT DATA'!CJ1</f>
        <v>wettest.day.plus1SD</v>
      </c>
      <c r="CK1" s="2" t="str">
        <f>'GMT DATA'!CK1</f>
        <v>winter.sondjfma.dry.days.minus1SD</v>
      </c>
      <c r="CL1" s="2" t="str">
        <f>CONCATENATE($A$1," Winter (Sep-Apr) Dry Days ")</f>
        <v xml:space="preserve">Athabasca Winter (Sep-Apr) Dry Days </v>
      </c>
      <c r="CM1" s="2" t="str">
        <f>'GMT DATA'!CM1</f>
        <v>winter.sondjfma.dry.days.plus1SD</v>
      </c>
      <c r="CN1" s="2" t="str">
        <f>'GMT DATA'!CN1</f>
        <v>summer.mjja.dry.days.minus1SD</v>
      </c>
      <c r="CO1" s="2" t="str">
        <f>CONCATENATE($A$1," Summer (May-Aug) Dry Days ")</f>
        <v xml:space="preserve">Athabasca Summer (May-Aug) Dry Days </v>
      </c>
      <c r="CP1" s="2" t="str">
        <f>'GMT DATA'!CP1</f>
        <v>summer.mjja.dry.days.plus1SD</v>
      </c>
      <c r="CQ1" s="2" t="str">
        <f>'GMT DATA'!CQ1</f>
        <v>pr.above.0.2mm.minus1SD</v>
      </c>
      <c r="CR1" s="2" t="str">
        <f>CONCATENATE($A$1," Wet Days with Precipitation Above 0.2mm ")</f>
        <v xml:space="preserve">Athabasca Wet Days with Precipitation Above 0.2mm </v>
      </c>
      <c r="CS1" s="2" t="str">
        <f>'GMT DATA'!CS1</f>
        <v>pr.above.0.2mm.plus1SD</v>
      </c>
      <c r="CT1" s="2" t="str">
        <f>'GMT DATA'!CT1</f>
        <v>pr.above.25mm.minus1SD</v>
      </c>
      <c r="CU1" s="2" t="str">
        <f>CONCATENATE($A$1," Days with Precipitation Above 25mm ")</f>
        <v xml:space="preserve">Athabasca Days with Precipitation Above 25mm </v>
      </c>
      <c r="CV1" s="2" t="str">
        <f>'GMT DATA'!CV1</f>
        <v>pr.above.25mm.plus1SD</v>
      </c>
      <c r="CW1" s="2" t="str">
        <f>'GMT DATA'!CW1</f>
        <v>winter.sondjfma.pr.as.snow.minus1SD</v>
      </c>
      <c r="CX1" s="2" t="str">
        <f>CONCATENATE($A$1," Percentage of Winter Precipitation as Snow")</f>
        <v>Athabasca Percentage of Winter Precipitation as Snow</v>
      </c>
      <c r="CY1" s="2" t="str">
        <f>'GMT DATA'!CY1</f>
        <v>winter.sondjfma.pr.as.snow.plus1SD</v>
      </c>
      <c r="CZ1" s="2" t="str">
        <f>'GMT DATA'!CZ1</f>
        <v>annual.heat.moisture.index.minus1SD</v>
      </c>
      <c r="DA1" s="2" t="str">
        <f>CONCATENATE($A$1," Annual Heat Moisture Index")</f>
        <v>Athabasca Annual Heat Moisture Index</v>
      </c>
      <c r="DB1" s="2" t="str">
        <f>'GMT DATA'!DB1</f>
        <v>annual.heat.moisture.index.plus1SD</v>
      </c>
      <c r="DC1" s="2" t="str">
        <f>'GMT DATA'!DC1</f>
        <v>summer.heat.moisture.index.minus1SD</v>
      </c>
      <c r="DD1" s="2" t="str">
        <f>CONCATENATE($A$1," Summer Heat Moisture Index")</f>
        <v>Athabasca Summer Heat Moisture Index</v>
      </c>
      <c r="DE1" s="2" t="str">
        <f>'GMT DATA'!DE1</f>
        <v>summer.heat.moisture.index.plus1SD</v>
      </c>
    </row>
    <row r="2" spans="1:109">
      <c r="A2" t="str">
        <f>IF(AND('GMT DATA'!A2&lt;&gt;"NA",'GMT DATA'!A2&lt;&gt;"Inf"),'GMT DATA'!A2,"")</f>
        <v>1980-2009</v>
      </c>
      <c r="B2" s="1" t="str">
        <f>IF(AND('GMT DATA'!B2&lt;&gt;"NA",'GMT DATA'!B2&lt;&gt;"Inf"),'GMT DATA'!B2,"")</f>
        <v/>
      </c>
      <c r="C2" s="1">
        <f>IF(AND('GMT DATA'!C2&lt;&gt;"NA",'GMT DATA'!C2&lt;&gt;"Inf"),'GMT DATA'!C2,"")</f>
        <v>-11.9004045804342</v>
      </c>
      <c r="D2" s="1" t="str">
        <f>IF(AND('GMT DATA'!D2&lt;&gt;"NA",'GMT DATA'!D2&lt;&gt;"Inf"),'GMT DATA'!D2,"")</f>
        <v/>
      </c>
      <c r="E2" s="1" t="str">
        <f>IF(AND('GMT DATA'!E2&lt;&gt;"NA",'GMT DATA'!E2&lt;&gt;"Inf"),'GMT DATA'!E2,"")</f>
        <v/>
      </c>
      <c r="F2" s="1">
        <f>IF(AND('GMT DATA'!F2&lt;&gt;"NA",'GMT DATA'!F2&lt;&gt;"Inf"),'GMT DATA'!F2,"")</f>
        <v>15.430851968129501</v>
      </c>
      <c r="G2" s="1" t="str">
        <f>IF(AND('GMT DATA'!G2&lt;&gt;"NA",'GMT DATA'!G2&lt;&gt;"Inf"),'GMT DATA'!G2,"")</f>
        <v/>
      </c>
      <c r="H2" s="1" t="str">
        <f>IF(AND('GMT DATA'!H2&lt;&gt;"NA",'GMT DATA'!H2&lt;&gt;"Inf"),'GMT DATA'!H2,"")</f>
        <v/>
      </c>
      <c r="I2" s="1">
        <f>IF(AND('GMT DATA'!I2&lt;&gt;"NA",'GMT DATA'!I2&lt;&gt;"Inf"),'GMT DATA'!I2,"")</f>
        <v>14.182989088694301</v>
      </c>
      <c r="J2" s="1" t="str">
        <f>IF(AND('GMT DATA'!J2&lt;&gt;"NA",'GMT DATA'!J2&lt;&gt;"Inf"),'GMT DATA'!J2,"")</f>
        <v/>
      </c>
      <c r="K2" s="1" t="str">
        <f>IF(AND('GMT DATA'!K2&lt;&gt;"NA",'GMT DATA'!K2&lt;&gt;"Inf"),'GMT DATA'!K2,"")</f>
        <v/>
      </c>
      <c r="L2" s="1">
        <f>IF(AND('GMT DATA'!L2&lt;&gt;"NA",'GMT DATA'!L2&lt;&gt;"Inf"),'GMT DATA'!L2,"")</f>
        <v>-13.360415220260601</v>
      </c>
      <c r="M2" s="1" t="str">
        <f>IF(AND('GMT DATA'!M2&lt;&gt;"NA",'GMT DATA'!M2&lt;&gt;"Inf"),'GMT DATA'!M2,"")</f>
        <v/>
      </c>
      <c r="N2" s="1" t="str">
        <f>IF(AND('GMT DATA'!N2&lt;&gt;"NA",'GMT DATA'!N2&lt;&gt;"Inf"),'GMT DATA'!N2,"")</f>
        <v/>
      </c>
      <c r="O2" s="1">
        <f>IF(AND('GMT DATA'!O2&lt;&gt;"NA",'GMT DATA'!O2&lt;&gt;"Inf"),'GMT DATA'!O2,"")</f>
        <v>16.551149336497001</v>
      </c>
      <c r="P2" s="1" t="str">
        <f>IF(AND('GMT DATA'!P2&lt;&gt;"NA",'GMT DATA'!P2&lt;&gt;"Inf"),'GMT DATA'!P2,"")</f>
        <v/>
      </c>
      <c r="Q2" s="1" t="str">
        <f>IF(AND('GMT DATA'!Q2&lt;&gt;"NA",'GMT DATA'!Q2&lt;&gt;"Inf"),'GMT DATA'!Q2,"")</f>
        <v/>
      </c>
      <c r="R2" s="1">
        <f>IF(AND('GMT DATA'!R2&lt;&gt;"NA",'GMT DATA'!R2&lt;&gt;"Inf"),'GMT DATA'!R2,"")</f>
        <v>-37.066666666666698</v>
      </c>
      <c r="S2" s="1" t="str">
        <f>IF(AND('GMT DATA'!S2&lt;&gt;"NA",'GMT DATA'!S2&lt;&gt;"Inf"),'GMT DATA'!S2,"")</f>
        <v/>
      </c>
      <c r="T2" s="1" t="str">
        <f>IF(AND('GMT DATA'!T2&lt;&gt;"NA",'GMT DATA'!T2&lt;&gt;"Inf"),'GMT DATA'!T2,"")</f>
        <v/>
      </c>
      <c r="U2" s="1">
        <f>IF(AND('GMT DATA'!U2&lt;&gt;"NA",'GMT DATA'!U2&lt;&gt;"Inf"),'GMT DATA'!U2,"")</f>
        <v>22.625</v>
      </c>
      <c r="V2" s="1" t="str">
        <f>IF(AND('GMT DATA'!V2&lt;&gt;"NA",'GMT DATA'!V2&lt;&gt;"Inf"),'GMT DATA'!V2,"")</f>
        <v/>
      </c>
      <c r="W2" s="1" t="str">
        <f>IF(AND('GMT DATA'!W2&lt;&gt;"NA",'GMT DATA'!W2&lt;&gt;"Inf"),'GMT DATA'!W2,"")</f>
        <v/>
      </c>
      <c r="X2" s="1">
        <f>IF(AND('GMT DATA'!X2&lt;&gt;"NA",'GMT DATA'!X2&lt;&gt;"Inf"),'GMT DATA'!X2,"")</f>
        <v>27.8333333333333</v>
      </c>
      <c r="Y2" s="1" t="str">
        <f>IF(AND('GMT DATA'!Y2&lt;&gt;"NA",'GMT DATA'!Y2&lt;&gt;"Inf"),'GMT DATA'!Y2,"")</f>
        <v/>
      </c>
      <c r="Z2" s="1" t="str">
        <f>IF(AND('GMT DATA'!Z2&lt;&gt;"NA",'GMT DATA'!Z2&lt;&gt;"Inf"),'GMT DATA'!Z2,"")</f>
        <v/>
      </c>
      <c r="AA2" s="1">
        <f>IF(AND('GMT DATA'!AA2&lt;&gt;"NA",'GMT DATA'!AA2&lt;&gt;"Inf"),'GMT DATA'!AA2,"")</f>
        <v>2.7333333333333298</v>
      </c>
      <c r="AB2" s="1" t="str">
        <f>IF(AND('GMT DATA'!AB2&lt;&gt;"NA",'GMT DATA'!AB2&lt;&gt;"Inf"),'GMT DATA'!AB2,"")</f>
        <v/>
      </c>
      <c r="AC2" s="1" t="str">
        <f>IF(AND('GMT DATA'!AC2&lt;&gt;"NA",'GMT DATA'!AC2&lt;&gt;"Inf"),'GMT DATA'!AC2,"")</f>
        <v/>
      </c>
      <c r="AD2" s="1">
        <f>IF(AND('GMT DATA'!AD2&lt;&gt;"NA",'GMT DATA'!AD2&lt;&gt;"Inf"),'GMT DATA'!AD2,"")</f>
        <v>249.166666666667</v>
      </c>
      <c r="AE2" s="1" t="str">
        <f>IF(AND('GMT DATA'!AE2&lt;&gt;"NA",'GMT DATA'!AE2&lt;&gt;"Inf"),'GMT DATA'!AE2,"")</f>
        <v/>
      </c>
      <c r="AF2" s="1" t="str">
        <f>IF(AND('GMT DATA'!AF2&lt;&gt;"NA",'GMT DATA'!AF2&lt;&gt;"Inf"),'GMT DATA'!AF2,"")</f>
        <v/>
      </c>
      <c r="AG2" s="1">
        <f>IF(AND('GMT DATA'!AG2&lt;&gt;"NA",'GMT DATA'!AG2&lt;&gt;"Inf"),'GMT DATA'!AG2,"")</f>
        <v>10.366666666666699</v>
      </c>
      <c r="AH2" s="1" t="str">
        <f>IF(AND('GMT DATA'!AH2&lt;&gt;"NA",'GMT DATA'!AH2&lt;&gt;"Inf"),'GMT DATA'!AH2,"")</f>
        <v/>
      </c>
      <c r="AI2" s="1" t="str">
        <f>IF(AND('GMT DATA'!AI2&lt;&gt;"NA",'GMT DATA'!AI2&lt;&gt;"Inf"),'GMT DATA'!AI2,"")</f>
        <v/>
      </c>
      <c r="AJ2" s="1">
        <f>IF(AND('GMT DATA'!AJ2&lt;&gt;"NA",'GMT DATA'!AJ2&lt;&gt;"Inf"),'GMT DATA'!AJ2,"")</f>
        <v>259.39999999999998</v>
      </c>
      <c r="AK2" s="1" t="str">
        <f>IF(AND('GMT DATA'!AK2&lt;&gt;"NA",'GMT DATA'!AK2&lt;&gt;"Inf"),'GMT DATA'!AK2,"")</f>
        <v/>
      </c>
      <c r="AL2" s="1" t="str">
        <f>IF(AND('GMT DATA'!AL2&lt;&gt;"NA",'GMT DATA'!AL2&lt;&gt;"Inf"),'GMT DATA'!AL2,"")</f>
        <v/>
      </c>
      <c r="AM2" s="1">
        <f>IF(AND('GMT DATA'!AM2&lt;&gt;"NA",'GMT DATA'!AM2&lt;&gt;"Inf"),'GMT DATA'!AM2,"")</f>
        <v>136.1</v>
      </c>
      <c r="AN2" s="1" t="str">
        <f>IF(AND('GMT DATA'!AN2&lt;&gt;"NA",'GMT DATA'!AN2&lt;&gt;"Inf"),'GMT DATA'!AN2,"")</f>
        <v/>
      </c>
      <c r="AO2" s="1" t="str">
        <f>IF(AND('GMT DATA'!AO2&lt;&gt;"NA",'GMT DATA'!AO2&lt;&gt;"Inf"),'GMT DATA'!AO2,"")</f>
        <v/>
      </c>
      <c r="AP2" s="1">
        <f>IF(AND('GMT DATA'!AP2&lt;&gt;"NA",'GMT DATA'!AP2&lt;&gt;"Inf"),'GMT DATA'!AP2,"")</f>
        <v>123.3</v>
      </c>
      <c r="AQ2" s="1" t="str">
        <f>IF(AND('GMT DATA'!AQ2&lt;&gt;"NA",'GMT DATA'!AQ2&lt;&gt;"Inf"),'GMT DATA'!AQ2,"")</f>
        <v/>
      </c>
      <c r="AR2" s="1" t="str">
        <f>IF(AND('GMT DATA'!AR2&lt;&gt;"NA",'GMT DATA'!AR2&lt;&gt;"Inf"),'GMT DATA'!AR2,"")</f>
        <v/>
      </c>
      <c r="AS2" s="1">
        <f>IF(AND('GMT DATA'!AS2&lt;&gt;"NA",'GMT DATA'!AS2&lt;&gt;"Inf"),'GMT DATA'!AS2,"")</f>
        <v>115.72</v>
      </c>
      <c r="AT2" s="1" t="str">
        <f>IF(AND('GMT DATA'!AT2&lt;&gt;"NA",'GMT DATA'!AT2&lt;&gt;"Inf"),'GMT DATA'!AT2,"")</f>
        <v/>
      </c>
      <c r="AU2" s="1" t="str">
        <f>IF(AND('GMT DATA'!AU2&lt;&gt;"NA",'GMT DATA'!AU2&lt;&gt;"Inf"),'GMT DATA'!AU2,"")</f>
        <v/>
      </c>
      <c r="AV2" s="1">
        <f>IF(AND('GMT DATA'!AV2&lt;&gt;"NA",'GMT DATA'!AV2&lt;&gt;"Inf"),'GMT DATA'!AV2,"")</f>
        <v>261.32</v>
      </c>
      <c r="AW2" s="1" t="str">
        <f>IF(AND('GMT DATA'!AW2&lt;&gt;"NA",'GMT DATA'!AW2&lt;&gt;"Inf"),'GMT DATA'!AW2,"")</f>
        <v/>
      </c>
      <c r="AX2" s="1" t="str">
        <f>IF(AND('GMT DATA'!AX2&lt;&gt;"NA",'GMT DATA'!AX2&lt;&gt;"Inf"),'GMT DATA'!AX2,"")</f>
        <v/>
      </c>
      <c r="AY2" s="1">
        <f>IF(AND('GMT DATA'!AY2&lt;&gt;"NA",'GMT DATA'!AY2&lt;&gt;"Inf"),'GMT DATA'!AY2,"")</f>
        <v>146.6</v>
      </c>
      <c r="AZ2" s="1" t="str">
        <f>IF(AND('GMT DATA'!AZ2&lt;&gt;"NA",'GMT DATA'!AZ2&lt;&gt;"Inf"),'GMT DATA'!AZ2,"")</f>
        <v/>
      </c>
      <c r="BA2" s="1" t="str">
        <f>IF(AND('GMT DATA'!BA2&lt;&gt;"NA",'GMT DATA'!BA2&lt;&gt;"Inf"),'GMT DATA'!BA2,"")</f>
        <v/>
      </c>
      <c r="BB2" s="1">
        <f>IF(AND('GMT DATA'!BB2&lt;&gt;"NA",'GMT DATA'!BB2&lt;&gt;"Inf"),'GMT DATA'!BB2,"")</f>
        <v>2288.0399983724001</v>
      </c>
      <c r="BC2" s="1" t="str">
        <f>IF(AND('GMT DATA'!BC2&lt;&gt;"NA",'GMT DATA'!BC2&lt;&gt;"Inf"),'GMT DATA'!BC2,"")</f>
        <v/>
      </c>
      <c r="BD2" s="1" t="str">
        <f>IF(AND('GMT DATA'!BD2&lt;&gt;"NA",'GMT DATA'!BD2&lt;&gt;"Inf"),'GMT DATA'!BD2,"")</f>
        <v/>
      </c>
      <c r="BE2" s="1">
        <f>IF(AND('GMT DATA'!BE2&lt;&gt;"NA",'GMT DATA'!BE2&lt;&gt;"Inf"),'GMT DATA'!BE2,"")</f>
        <v>1328.6066650390601</v>
      </c>
      <c r="BF2" s="1" t="str">
        <f>IF(AND('GMT DATA'!BF2&lt;&gt;"NA",'GMT DATA'!BF2&lt;&gt;"Inf"),'GMT DATA'!BF2,"")</f>
        <v/>
      </c>
      <c r="BG2" s="1" t="str">
        <f>IF(AND('GMT DATA'!BG2&lt;&gt;"NA",'GMT DATA'!BG2&lt;&gt;"Inf"),'GMT DATA'!BG2,"")</f>
        <v/>
      </c>
      <c r="BH2" s="1">
        <f>IF(AND('GMT DATA'!BH2&lt;&gt;"NA",'GMT DATA'!BH2&lt;&gt;"Inf"),'GMT DATA'!BH2,"")</f>
        <v>1165.7649983724</v>
      </c>
      <c r="BI2" s="1" t="str">
        <f>IF(AND('GMT DATA'!BI2&lt;&gt;"NA",'GMT DATA'!BI2&lt;&gt;"Inf"),'GMT DATA'!BI2,"")</f>
        <v/>
      </c>
      <c r="BJ2" s="1" t="str">
        <f>IF(AND('GMT DATA'!BJ2&lt;&gt;"NA",'GMT DATA'!BJ2&lt;&gt;"Inf"),'GMT DATA'!BJ2,"")</f>
        <v/>
      </c>
      <c r="BK2" s="1">
        <f>IF(AND('GMT DATA'!BK2&lt;&gt;"NA",'GMT DATA'!BK2&lt;&gt;"Inf"),'GMT DATA'!BK2,"")</f>
        <v>1012.5983317057299</v>
      </c>
      <c r="BL2" s="1" t="str">
        <f>IF(AND('GMT DATA'!BL2&lt;&gt;"NA",'GMT DATA'!BL2&lt;&gt;"Inf"),'GMT DATA'!BL2,"")</f>
        <v/>
      </c>
      <c r="BM2" s="1" t="str">
        <f>IF(AND('GMT DATA'!BM2&lt;&gt;"NA",'GMT DATA'!BM2&lt;&gt;"Inf"),'GMT DATA'!BM2,"")</f>
        <v/>
      </c>
      <c r="BN2" s="1">
        <f>IF(AND('GMT DATA'!BN2&lt;&gt;"NA",'GMT DATA'!BN2&lt;&gt;"Inf"),'GMT DATA'!BN2,"")</f>
        <v>608.46500040690103</v>
      </c>
      <c r="BO2" s="1" t="str">
        <f>IF(AND('GMT DATA'!BO2&lt;&gt;"NA",'GMT DATA'!BO2&lt;&gt;"Inf"),'GMT DATA'!BO2,"")</f>
        <v/>
      </c>
      <c r="BP2" s="1" t="str">
        <f>IF(AND('GMT DATA'!BP2&lt;&gt;"NA",'GMT DATA'!BP2&lt;&gt;"Inf"),'GMT DATA'!BP2,"")</f>
        <v/>
      </c>
      <c r="BQ2" s="1">
        <f>IF(AND('GMT DATA'!BQ2&lt;&gt;"NA",'GMT DATA'!BQ2&lt;&gt;"Inf"),'GMT DATA'!BQ2,"")</f>
        <v>152.26666666666699</v>
      </c>
      <c r="BR2" s="1" t="str">
        <f>IF(AND('GMT DATA'!BR2&lt;&gt;"NA",'GMT DATA'!BR2&lt;&gt;"Inf"),'GMT DATA'!BR2,"")</f>
        <v/>
      </c>
      <c r="BS2" s="1" t="str">
        <f>IF(AND('GMT DATA'!BS2&lt;&gt;"NA",'GMT DATA'!BS2&lt;&gt;"Inf"),'GMT DATA'!BS2,"")</f>
        <v/>
      </c>
      <c r="BT2" s="1">
        <f>IF(AND('GMT DATA'!BT2&lt;&gt;"NA",'GMT DATA'!BT2&lt;&gt;"Inf"),'GMT DATA'!BT2,"")</f>
        <v>5408.2133382161501</v>
      </c>
      <c r="BU2" s="1" t="str">
        <f>IF(AND('GMT DATA'!BU2&lt;&gt;"NA",'GMT DATA'!BU2&lt;&gt;"Inf"),'GMT DATA'!BU2,"")</f>
        <v/>
      </c>
      <c r="BV2" s="1" t="str">
        <f>IF(AND('GMT DATA'!BV2&lt;&gt;"NA",'GMT DATA'!BV2&lt;&gt;"Inf"),'GMT DATA'!BV2,"")</f>
        <v/>
      </c>
      <c r="BW2" s="1">
        <f>IF(AND('GMT DATA'!BW2&lt;&gt;"NA",'GMT DATA'!BW2&lt;&gt;"Inf"),'GMT DATA'!BW2,"")</f>
        <v>1956.3489949544301</v>
      </c>
      <c r="BX2" s="1" t="str">
        <f>IF(AND('GMT DATA'!BX2&lt;&gt;"NA",'GMT DATA'!BX2&lt;&gt;"Inf"),'GMT DATA'!BX2,"")</f>
        <v/>
      </c>
      <c r="BY2" s="1" t="str">
        <f>IF(AND('GMT DATA'!BY2&lt;&gt;"NA",'GMT DATA'!BY2&lt;&gt;"Inf"),'GMT DATA'!BY2,"")</f>
        <v/>
      </c>
      <c r="BZ2" s="1">
        <f>IF(AND('GMT DATA'!BZ2&lt;&gt;"NA",'GMT DATA'!BZ2&lt;&gt;"Inf"),'GMT DATA'!BZ2,"")</f>
        <v>174.13666712443001</v>
      </c>
      <c r="CA2" s="1" t="str">
        <f>IF(AND('GMT DATA'!CA2&lt;&gt;"NA",'GMT DATA'!CA2&lt;&gt;"Inf"),'GMT DATA'!CA2,"")</f>
        <v/>
      </c>
      <c r="CB2" s="1" t="str">
        <f>IF(AND('GMT DATA'!CB2&lt;&gt;"NA",'GMT DATA'!CB2&lt;&gt;"Inf"),'GMT DATA'!CB2,"")</f>
        <v/>
      </c>
      <c r="CC2" s="1">
        <f>IF(AND('GMT DATA'!CC2&lt;&gt;"NA",'GMT DATA'!CC2&lt;&gt;"Inf"),'GMT DATA'!CC2,"")</f>
        <v>258.16666615804002</v>
      </c>
      <c r="CD2" s="1" t="str">
        <f>IF(AND('GMT DATA'!CD2&lt;&gt;"NA",'GMT DATA'!CD2&lt;&gt;"Inf"),'GMT DATA'!CD2,"")</f>
        <v/>
      </c>
      <c r="CE2" s="1" t="str">
        <f>IF(AND('GMT DATA'!CE2&lt;&gt;"NA",'GMT DATA'!CE2&lt;&gt;"Inf"),'GMT DATA'!CE2,"")</f>
        <v/>
      </c>
      <c r="CF2" s="1">
        <f>IF(AND('GMT DATA'!CF2&lt;&gt;"NA",'GMT DATA'!CF2&lt;&gt;"Inf"),'GMT DATA'!CF2,"")</f>
        <v>291.63666483561201</v>
      </c>
      <c r="CG2" s="1" t="str">
        <f>IF(AND('GMT DATA'!CG2&lt;&gt;"NA",'GMT DATA'!CG2&lt;&gt;"Inf"),'GMT DATA'!CG2,"")</f>
        <v/>
      </c>
      <c r="CH2" s="1" t="str">
        <f>IF(AND('GMT DATA'!CH2&lt;&gt;"NA",'GMT DATA'!CH2&lt;&gt;"Inf"),'GMT DATA'!CH2,"")</f>
        <v/>
      </c>
      <c r="CI2" s="1">
        <f>IF(AND('GMT DATA'!CI2&lt;&gt;"NA",'GMT DATA'!CI2&lt;&gt;"Inf"),'GMT DATA'!CI2,"")</f>
        <v>38.656666692098</v>
      </c>
      <c r="CJ2" s="1" t="str">
        <f>IF(AND('GMT DATA'!CJ2&lt;&gt;"NA",'GMT DATA'!CJ2&lt;&gt;"Inf"),'GMT DATA'!CJ2,"")</f>
        <v/>
      </c>
      <c r="CK2" s="1" t="str">
        <f>IF(AND('GMT DATA'!CK2&lt;&gt;"NA",'GMT DATA'!CK2&lt;&gt;"Inf"),'GMT DATA'!CK2,"")</f>
        <v/>
      </c>
      <c r="CL2" s="1">
        <f>IF(AND('GMT DATA'!CL2&lt;&gt;"NA",'GMT DATA'!CL2&lt;&gt;"Inf"),'GMT DATA'!CL2,"")</f>
        <v>189.96666666666701</v>
      </c>
      <c r="CM2" s="1" t="str">
        <f>IF(AND('GMT DATA'!CM2&lt;&gt;"NA",'GMT DATA'!CM2&lt;&gt;"Inf"),'GMT DATA'!CM2,"")</f>
        <v/>
      </c>
      <c r="CN2" s="1" t="str">
        <f>IF(AND('GMT DATA'!CN2&lt;&gt;"NA",'GMT DATA'!CN2&lt;&gt;"Inf"),'GMT DATA'!CN2,"")</f>
        <v/>
      </c>
      <c r="CO2" s="1">
        <f>IF(AND('GMT DATA'!CO2&lt;&gt;"NA",'GMT DATA'!CO2&lt;&gt;"Inf"),'GMT DATA'!CO2,"")</f>
        <v>75.233333333333306</v>
      </c>
      <c r="CP2" s="1" t="str">
        <f>IF(AND('GMT DATA'!CP2&lt;&gt;"NA",'GMT DATA'!CP2&lt;&gt;"Inf"),'GMT DATA'!CP2,"")</f>
        <v/>
      </c>
      <c r="CQ2" s="1" t="str">
        <f>IF(AND('GMT DATA'!CQ2&lt;&gt;"NA",'GMT DATA'!CQ2&lt;&gt;"Inf"),'GMT DATA'!CQ2,"")</f>
        <v/>
      </c>
      <c r="CR2" s="1">
        <f>IF(AND('GMT DATA'!CR2&lt;&gt;"NA",'GMT DATA'!CR2&lt;&gt;"Inf"),'GMT DATA'!CR2,"")</f>
        <v>99.4</v>
      </c>
      <c r="CS2" s="1" t="str">
        <f>IF(AND('GMT DATA'!CS2&lt;&gt;"NA",'GMT DATA'!CS2&lt;&gt;"Inf"),'GMT DATA'!CS2,"")</f>
        <v/>
      </c>
      <c r="CT2" s="1" t="str">
        <f>IF(AND('GMT DATA'!CT2&lt;&gt;"NA",'GMT DATA'!CT2&lt;&gt;"Inf"),'GMT DATA'!CT2,"")</f>
        <v/>
      </c>
      <c r="CU2" s="1">
        <f>IF(AND('GMT DATA'!CU2&lt;&gt;"NA",'GMT DATA'!CU2&lt;&gt;"Inf"),'GMT DATA'!CU2,"")</f>
        <v>2.1</v>
      </c>
      <c r="CV2" s="1" t="str">
        <f>IF(AND('GMT DATA'!CV2&lt;&gt;"NA",'GMT DATA'!CV2&lt;&gt;"Inf"),'GMT DATA'!CV2,"")</f>
        <v/>
      </c>
      <c r="CW2" s="1" t="str">
        <f>IF(AND('GMT DATA'!CW2&lt;&gt;"NA",'GMT DATA'!CW2&lt;&gt;"Inf"),'GMT DATA'!CW2,"")</f>
        <v/>
      </c>
      <c r="CX2" s="1">
        <f>IF(AND('GMT DATA'!CX2&lt;&gt;"NA",'GMT DATA'!CX2&lt;&gt;"Inf"),'GMT DATA'!CX2,"")</f>
        <v>50.599764569600403</v>
      </c>
      <c r="CY2" s="1" t="str">
        <f>IF(AND('GMT DATA'!CY2&lt;&gt;"NA",'GMT DATA'!CY2&lt;&gt;"Inf"),'GMT DATA'!CY2,"")</f>
        <v/>
      </c>
      <c r="CZ2" s="1" t="str">
        <f>IF(AND('GMT DATA'!CZ2&lt;&gt;"NA",'GMT DATA'!CZ2&lt;&gt;"Inf"),'GMT DATA'!CZ2,"")</f>
        <v/>
      </c>
      <c r="DA2" s="1">
        <f>IF(AND('GMT DATA'!DA2&lt;&gt;"NA",'GMT DATA'!DA2&lt;&gt;"Inf"),'GMT DATA'!DA2,"")</f>
        <v>27.967658646901398</v>
      </c>
      <c r="DB2" s="1" t="str">
        <f>IF(AND('GMT DATA'!DB2&lt;&gt;"NA",'GMT DATA'!DB2&lt;&gt;"Inf"),'GMT DATA'!DB2,"")</f>
        <v/>
      </c>
      <c r="DC2" s="1" t="str">
        <f>IF(AND('GMT DATA'!DC2&lt;&gt;"NA",'GMT DATA'!DC2&lt;&gt;"Inf"),'GMT DATA'!DC2,"")</f>
        <v/>
      </c>
      <c r="DD2" s="1">
        <f>IF(AND('GMT DATA'!DD2&lt;&gt;"NA",'GMT DATA'!DD2&lt;&gt;"Inf"),'GMT DATA'!DD2,"")</f>
        <v>61.5172003428141</v>
      </c>
      <c r="DE2" s="1" t="str">
        <f>IF(AND('GMT DATA'!DE2&lt;&gt;"NA",'GMT DATA'!DE2&lt;&gt;"Inf"),'GMT DATA'!DE2,"")</f>
        <v/>
      </c>
    </row>
    <row r="3" spans="1:109">
      <c r="A3" t="str">
        <f>IF(AND('GMT DATA'!A3&lt;&gt;"NA",'GMT DATA'!A3&lt;&gt;"Inf"),'GMT DATA'!A3,"")</f>
        <v>+1C</v>
      </c>
      <c r="B3" s="1">
        <f>IF(AND('GMT DATA'!B3&lt;&gt;"NA",'GMT DATA'!B3&lt;&gt;"Inf"),'GMT DATA'!C3-'GMT DATA'!B3,"")</f>
        <v>0.87407423496390602</v>
      </c>
      <c r="C3" s="1">
        <f>IF(AND('GMT DATA'!C3&lt;&gt;"NA",'GMT DATA'!C3&lt;&gt;"Inf"),'GMT DATA'!C3,"")</f>
        <v>1.65731296573366</v>
      </c>
      <c r="D3" s="1">
        <f>IF(AND('GMT DATA'!D3&lt;&gt;"NA",'GMT DATA'!D3&lt;&gt;"Inf"),'GMT DATA'!D3-'GMT DATA'!C3,"")</f>
        <v>0.87407423496391012</v>
      </c>
      <c r="E3" s="1">
        <f>IF(AND('GMT DATA'!E3&lt;&gt;"NA",'GMT DATA'!E3&lt;&gt;"Inf"),'GMT DATA'!F3-'GMT DATA'!E3,"")</f>
        <v>0.44937999987507993</v>
      </c>
      <c r="F3" s="1">
        <f>IF(AND('GMT DATA'!F3&lt;&gt;"NA",'GMT DATA'!F3&lt;&gt;"Inf"),'GMT DATA'!F3,"")</f>
        <v>1.1244449656350299</v>
      </c>
      <c r="G3" s="1">
        <f>IF(AND('GMT DATA'!G3&lt;&gt;"NA",'GMT DATA'!G3&lt;&gt;"Inf"),'GMT DATA'!G3-'GMT DATA'!F3,"")</f>
        <v>0.44937999987507005</v>
      </c>
      <c r="H3" s="1">
        <f>IF(AND('GMT DATA'!H3&lt;&gt;"NA",'GMT DATA'!H3&lt;&gt;"Inf"),'GMT DATA'!I3-'GMT DATA'!H3,"")</f>
        <v>0.39559281318707207</v>
      </c>
      <c r="I3" s="1">
        <f>IF(AND('GMT DATA'!I3&lt;&gt;"NA",'GMT DATA'!I3&lt;&gt;"Inf"),'GMT DATA'!I3,"")</f>
        <v>1.08540269942511</v>
      </c>
      <c r="J3" s="1">
        <f>IF(AND('GMT DATA'!J3&lt;&gt;"NA",'GMT DATA'!J3&lt;&gt;"Inf"),'GMT DATA'!J3-'GMT DATA'!I3,"")</f>
        <v>0.39559281318707007</v>
      </c>
      <c r="K3" s="1">
        <f>IF(AND('GMT DATA'!K3&lt;&gt;"NA",'GMT DATA'!K3&lt;&gt;"Inf"),'GMT DATA'!L3-'GMT DATA'!K3,"")</f>
        <v>1.1489798552551209</v>
      </c>
      <c r="L3" s="1">
        <f>IF(AND('GMT DATA'!L3&lt;&gt;"NA",'GMT DATA'!L3&lt;&gt;"Inf"),'GMT DATA'!L3,"")</f>
        <v>1.8784216268573499</v>
      </c>
      <c r="M3" s="1">
        <f>IF(AND('GMT DATA'!M3&lt;&gt;"NA",'GMT DATA'!M3&lt;&gt;"Inf"),'GMT DATA'!M3-'GMT DATA'!L3,"")</f>
        <v>1.1489798552551203</v>
      </c>
      <c r="N3" s="1">
        <f>IF(AND('GMT DATA'!N3&lt;&gt;"NA",'GMT DATA'!N3&lt;&gt;"Inf"),'GMT DATA'!O3-'GMT DATA'!N3,"")</f>
        <v>0.48754344463532995</v>
      </c>
      <c r="O3" s="1">
        <f>IF(AND('GMT DATA'!O3&lt;&gt;"NA",'GMT DATA'!O3&lt;&gt;"Inf"),'GMT DATA'!O3,"")</f>
        <v>1.1212919825599299</v>
      </c>
      <c r="P3" s="1">
        <f>IF(AND('GMT DATA'!P3&lt;&gt;"NA",'GMT DATA'!P3&lt;&gt;"Inf"),'GMT DATA'!P3-'GMT DATA'!O3,"")</f>
        <v>0.48754344463533017</v>
      </c>
      <c r="Q3" s="1">
        <f>IF(AND('GMT DATA'!Q3&lt;&gt;"NA",'GMT DATA'!Q3&lt;&gt;"Inf"),'GMT DATA'!R3-'GMT DATA'!Q3,"")</f>
        <v>1.4565911683619801</v>
      </c>
      <c r="R3" s="1">
        <f>IF(AND('GMT DATA'!R3&lt;&gt;"NA",'GMT DATA'!R3&lt;&gt;"Inf"),'GMT DATA'!R3,"")</f>
        <v>2.8455501043228901</v>
      </c>
      <c r="S3" s="1">
        <f>IF(AND('GMT DATA'!S3&lt;&gt;"NA",'GMT DATA'!S3&lt;&gt;"Inf"),'GMT DATA'!S3-'GMT DATA'!R3,"")</f>
        <v>1.4565911683619701</v>
      </c>
      <c r="T3" s="1">
        <f>IF(AND('GMT DATA'!T3&lt;&gt;"NA",'GMT DATA'!T3&lt;&gt;"Inf"),'GMT DATA'!U3-'GMT DATA'!T3,"")</f>
        <v>0.60719866355433594</v>
      </c>
      <c r="U3" s="1">
        <f>IF(AND('GMT DATA'!U3&lt;&gt;"NA",'GMT DATA'!U3&lt;&gt;"Inf"),'GMT DATA'!U3,"")</f>
        <v>1.1923643834250299</v>
      </c>
      <c r="V3" s="1">
        <f>IF(AND('GMT DATA'!V3&lt;&gt;"NA",'GMT DATA'!V3&lt;&gt;"Inf"),'GMT DATA'!V3-'GMT DATA'!U3,"")</f>
        <v>0.60719866355434005</v>
      </c>
      <c r="W3" s="1">
        <f>IF(AND('GMT DATA'!W3&lt;&gt;"NA",'GMT DATA'!W3&lt;&gt;"Inf"),'GMT DATA'!X3-'GMT DATA'!W3,"")</f>
        <v>4.7077472378385607</v>
      </c>
      <c r="X3" s="1">
        <f>IF(AND('GMT DATA'!X3&lt;&gt;"NA",'GMT DATA'!X3&lt;&gt;"Inf"),'GMT DATA'!X3,"")</f>
        <v>9.5326190476190504</v>
      </c>
      <c r="Y3" s="1">
        <f>IF(AND('GMT DATA'!Y3&lt;&gt;"NA",'GMT DATA'!Y3&lt;&gt;"Inf"),'GMT DATA'!Y3-'GMT DATA'!X3,"")</f>
        <v>4.7077472378385501</v>
      </c>
      <c r="Z3" s="1">
        <f>IF(AND('GMT DATA'!Z3&lt;&gt;"NA",'GMT DATA'!Z3&lt;&gt;"Inf"),'GMT DATA'!AA3-'GMT DATA'!Z3,"")</f>
        <v>2.0677104157806681</v>
      </c>
      <c r="AA3" s="1">
        <f>IF(AND('GMT DATA'!AA3&lt;&gt;"NA",'GMT DATA'!AA3&lt;&gt;"Inf"),'GMT DATA'!AA3,"")</f>
        <v>3.0464285714285699</v>
      </c>
      <c r="AB3" s="1">
        <f>IF(AND('GMT DATA'!AB3&lt;&gt;"NA",'GMT DATA'!AB3&lt;&gt;"Inf"),'GMT DATA'!AB3-'GMT DATA'!AA3,"")</f>
        <v>2.0677104157806703</v>
      </c>
      <c r="AC3" s="1">
        <f>IF(AND('GMT DATA'!AC3&lt;&gt;"NA",'GMT DATA'!AC3&lt;&gt;"Inf"),'GMT DATA'!AD3-'GMT DATA'!AC3,"")</f>
        <v>4.4449242035784984</v>
      </c>
      <c r="AD3" s="1">
        <f>IF(AND('GMT DATA'!AD3&lt;&gt;"NA",'GMT DATA'!AD3&lt;&gt;"Inf"),'GMT DATA'!AD3,"")</f>
        <v>-12.541190476190501</v>
      </c>
      <c r="AE3" s="1">
        <f>IF(AND('GMT DATA'!AE3&lt;&gt;"NA",'GMT DATA'!AE3&lt;&gt;"Inf"),'GMT DATA'!AE3-'GMT DATA'!AD3,"")</f>
        <v>4.4449242035785215</v>
      </c>
      <c r="AF3" s="1">
        <f>IF(AND('GMT DATA'!AF3&lt;&gt;"NA",'GMT DATA'!AF3&lt;&gt;"Inf"),'GMT DATA'!AG3-'GMT DATA'!AF3,"")</f>
        <v>1.8790420647329604</v>
      </c>
      <c r="AG3" s="1">
        <f>IF(AND('GMT DATA'!AG3&lt;&gt;"NA",'GMT DATA'!AG3&lt;&gt;"Inf"),'GMT DATA'!AG3,"")</f>
        <v>-4.4207142857142898</v>
      </c>
      <c r="AH3" s="1">
        <f>IF(AND('GMT DATA'!AH3&lt;&gt;"NA",'GMT DATA'!AH3&lt;&gt;"Inf"),'GMT DATA'!AH3-'GMT DATA'!AG3,"")</f>
        <v>1.8790420647329698</v>
      </c>
      <c r="AI3" s="1">
        <f>IF(AND('GMT DATA'!AI3&lt;&gt;"NA",'GMT DATA'!AI3&lt;&gt;"Inf"),'GMT DATA'!AJ3-'GMT DATA'!AI3,"")</f>
        <v>3.9309000465587203</v>
      </c>
      <c r="AJ3" s="1">
        <f>IF(AND('GMT DATA'!AJ3&lt;&gt;"NA",'GMT DATA'!AJ3&lt;&gt;"Inf"),'GMT DATA'!AJ3,"")</f>
        <v>5.5095238095238104</v>
      </c>
      <c r="AK3" s="1">
        <f>IF(AND('GMT DATA'!AK3&lt;&gt;"NA",'GMT DATA'!AK3&lt;&gt;"Inf"),'GMT DATA'!AK3-'GMT DATA'!AJ3,"")</f>
        <v>3.9309000465587198</v>
      </c>
      <c r="AL3" s="1">
        <f>IF(AND('GMT DATA'!AL3&lt;&gt;"NA",'GMT DATA'!AL3&lt;&gt;"Inf"),'GMT DATA'!AM3-'GMT DATA'!AL3,"")</f>
        <v>4.5646721361153304</v>
      </c>
      <c r="AM3" s="1">
        <f>IF(AND('GMT DATA'!AM3&lt;&gt;"NA",'GMT DATA'!AM3&lt;&gt;"Inf"),'GMT DATA'!AM3,"")</f>
        <v>-5.79690476190477</v>
      </c>
      <c r="AN3" s="1">
        <f>IF(AND('GMT DATA'!AN3&lt;&gt;"NA",'GMT DATA'!AN3&lt;&gt;"Inf"),'GMT DATA'!AN3-'GMT DATA'!AM3,"")</f>
        <v>4.5646721361153597</v>
      </c>
      <c r="AO3" s="1">
        <f>IF(AND('GMT DATA'!AO3&lt;&gt;"NA",'GMT DATA'!AO3&lt;&gt;"Inf"),'GMT DATA'!AP3-'GMT DATA'!AO3,"")</f>
        <v>6.3072416121304204</v>
      </c>
      <c r="AP3" s="1">
        <f>IF(AND('GMT DATA'!AP3&lt;&gt;"NA",'GMT DATA'!AP3&lt;&gt;"Inf"),'GMT DATA'!AP3,"")</f>
        <v>11.306428571428601</v>
      </c>
      <c r="AQ3" s="1">
        <f>IF(AND('GMT DATA'!AQ3&lt;&gt;"NA",'GMT DATA'!AQ3&lt;&gt;"Inf"),'GMT DATA'!AQ3-'GMT DATA'!AP3,"")</f>
        <v>6.3072416121304009</v>
      </c>
      <c r="AR3" s="1">
        <f>IF(AND('GMT DATA'!AR3&lt;&gt;"NA",'GMT DATA'!AR3&lt;&gt;"Inf"),'GMT DATA'!AS3-'GMT DATA'!AR3,"")</f>
        <v>4.3147735232971298</v>
      </c>
      <c r="AS3" s="1">
        <f>IF(AND('GMT DATA'!AS3&lt;&gt;"NA",'GMT DATA'!AS3&lt;&gt;"Inf"),'GMT DATA'!AS3,"")</f>
        <v>-7.0166666666666702</v>
      </c>
      <c r="AT3" s="1">
        <f>IF(AND('GMT DATA'!AT3&lt;&gt;"NA",'GMT DATA'!AT3&lt;&gt;"Inf"),'GMT DATA'!AT3-'GMT DATA'!AS3,"")</f>
        <v>4.3147735232971103</v>
      </c>
      <c r="AU3" s="1">
        <f>IF(AND('GMT DATA'!AU3&lt;&gt;"NA",'GMT DATA'!AU3&lt;&gt;"Inf"),'GMT DATA'!AV3-'GMT DATA'!AU3,"")</f>
        <v>4.1838048612856102</v>
      </c>
      <c r="AV3" s="1">
        <f>IF(AND('GMT DATA'!AV3&lt;&gt;"NA",'GMT DATA'!AV3&lt;&gt;"Inf"),'GMT DATA'!AV3,"")</f>
        <v>5.4183333333333401</v>
      </c>
      <c r="AW3" s="1">
        <f>IF(AND('GMT DATA'!AW3&lt;&gt;"NA",'GMT DATA'!AW3&lt;&gt;"Inf"),'GMT DATA'!AW3-'GMT DATA'!AV3,"")</f>
        <v>4.1838048612855996</v>
      </c>
      <c r="AX3" s="1">
        <f>IF(AND('GMT DATA'!AX3&lt;&gt;"NA",'GMT DATA'!AX3&lt;&gt;"Inf"),'GMT DATA'!AY3-'GMT DATA'!AX3,"")</f>
        <v>6.2550007729822301</v>
      </c>
      <c r="AY3" s="1">
        <f>IF(AND('GMT DATA'!AY3&lt;&gt;"NA",'GMT DATA'!AY3&lt;&gt;"Inf"),'GMT DATA'!AY3,"")</f>
        <v>12.435</v>
      </c>
      <c r="AZ3" s="1">
        <f>IF(AND('GMT DATA'!AZ3&lt;&gt;"NA",'GMT DATA'!AZ3&lt;&gt;"Inf"),'GMT DATA'!AZ3-'GMT DATA'!AY3,"")</f>
        <v>6.2550007729821981</v>
      </c>
      <c r="BA3" s="1">
        <f>IF(AND('GMT DATA'!BA3&lt;&gt;"NA",'GMT DATA'!BA3&lt;&gt;"Inf"),'GMT DATA'!BB3-'GMT DATA'!BA3,"")</f>
        <v>84.376576077883016</v>
      </c>
      <c r="BB3" s="1">
        <f>IF(AND('GMT DATA'!BB3&lt;&gt;"NA",'GMT DATA'!BB3&lt;&gt;"Inf"),'GMT DATA'!BB3,"")</f>
        <v>248.595365339007</v>
      </c>
      <c r="BC3" s="1">
        <f>IF(AND('GMT DATA'!BC3&lt;&gt;"NA",'GMT DATA'!BC3&lt;&gt;"Inf"),'GMT DATA'!BC3-'GMT DATA'!BB3,"")</f>
        <v>84.376576077882021</v>
      </c>
      <c r="BD3" s="1">
        <f>IF(AND('GMT DATA'!BD3&lt;&gt;"NA",'GMT DATA'!BD3&lt;&gt;"Inf"),'GMT DATA'!BE3-'GMT DATA'!BD3,"")</f>
        <v>69.798117300259989</v>
      </c>
      <c r="BE3" s="1">
        <f>IF(AND('GMT DATA'!BE3&lt;&gt;"NA",'GMT DATA'!BE3&lt;&gt;"Inf"),'GMT DATA'!BE3,"")</f>
        <v>193.93483407156799</v>
      </c>
      <c r="BF3" s="1">
        <f>IF(AND('GMT DATA'!BF3&lt;&gt;"NA",'GMT DATA'!BF3&lt;&gt;"Inf"),'GMT DATA'!BF3-'GMT DATA'!BE3,"")</f>
        <v>69.798117300260003</v>
      </c>
      <c r="BG3" s="1">
        <f>IF(AND('GMT DATA'!BG3&lt;&gt;"NA",'GMT DATA'!BG3&lt;&gt;"Inf"),'GMT DATA'!BH3-'GMT DATA'!BG3,"")</f>
        <v>66.414119301634003</v>
      </c>
      <c r="BH3" s="1">
        <f>IF(AND('GMT DATA'!BH3&lt;&gt;"NA",'GMT DATA'!BH3&lt;&gt;"Inf"),'GMT DATA'!BH3,"")</f>
        <v>183.316001950219</v>
      </c>
      <c r="BI3" s="1">
        <f>IF(AND('GMT DATA'!BI3&lt;&gt;"NA",'GMT DATA'!BI3&lt;&gt;"Inf"),'GMT DATA'!BI3-'GMT DATA'!BH3,"")</f>
        <v>66.414119301633008</v>
      </c>
      <c r="BJ3" s="1">
        <f>IF(AND('GMT DATA'!BJ3&lt;&gt;"NA",'GMT DATA'!BJ3&lt;&gt;"Inf"),'GMT DATA'!BK3-'GMT DATA'!BJ3,"")</f>
        <v>63.200749940279991</v>
      </c>
      <c r="BK3" s="1">
        <f>IF(AND('GMT DATA'!BK3&lt;&gt;"NA",'GMT DATA'!BK3&lt;&gt;"Inf"),'GMT DATA'!BK3,"")</f>
        <v>172.85450791131899</v>
      </c>
      <c r="BL3" s="1">
        <f>IF(AND('GMT DATA'!BL3&lt;&gt;"NA",'GMT DATA'!BL3&lt;&gt;"Inf"),'GMT DATA'!BL3-'GMT DATA'!BK3,"")</f>
        <v>63.200749940280019</v>
      </c>
      <c r="BM3" s="1">
        <f>IF(AND('GMT DATA'!BM3&lt;&gt;"NA",'GMT DATA'!BM3&lt;&gt;"Inf"),'GMT DATA'!BN3-'GMT DATA'!BM3,"")</f>
        <v>53.46692388520961</v>
      </c>
      <c r="BN3" s="1">
        <f>IF(AND('GMT DATA'!BN3&lt;&gt;"NA",'GMT DATA'!BN3&lt;&gt;"Inf"),'GMT DATA'!BN3,"")</f>
        <v>140.31476839338001</v>
      </c>
      <c r="BO3" s="1">
        <f>IF(AND('GMT DATA'!BO3&lt;&gt;"NA",'GMT DATA'!BO3&lt;&gt;"Inf"),'GMT DATA'!BO3-'GMT DATA'!BN3,"")</f>
        <v>53.46692388520998</v>
      </c>
      <c r="BP3" s="1">
        <f>IF(AND('GMT DATA'!BP3&lt;&gt;"NA",'GMT DATA'!BP3&lt;&gt;"Inf"),'GMT DATA'!BQ3-'GMT DATA'!BP3,"")</f>
        <v>33.158975611192496</v>
      </c>
      <c r="BQ3" s="1">
        <f>IF(AND('GMT DATA'!BQ3&lt;&gt;"NA",'GMT DATA'!BQ3&lt;&gt;"Inf"),'GMT DATA'!BQ3,"")</f>
        <v>76.605328241984097</v>
      </c>
      <c r="BR3" s="1">
        <f>IF(AND('GMT DATA'!BR3&lt;&gt;"NA",'GMT DATA'!BR3&lt;&gt;"Inf"),'GMT DATA'!BR3-'GMT DATA'!BQ3,"")</f>
        <v>33.158975611192901</v>
      </c>
      <c r="BS3" s="1">
        <f>IF(AND('GMT DATA'!BS3&lt;&gt;"NA",'GMT DATA'!BS3&lt;&gt;"Inf"),'GMT DATA'!BT3-'GMT DATA'!BS3,"")</f>
        <v>154.23650521211698</v>
      </c>
      <c r="BT3" s="1">
        <f>IF(AND('GMT DATA'!BT3&lt;&gt;"NA",'GMT DATA'!BT3&lt;&gt;"Inf"),'GMT DATA'!BT3,"")</f>
        <v>-451.13678059895801</v>
      </c>
      <c r="BU3" s="1">
        <f>IF(AND('GMT DATA'!BU3&lt;&gt;"NA",'GMT DATA'!BU3&lt;&gt;"Inf"),'GMT DATA'!BU3-'GMT DATA'!BT3,"")</f>
        <v>154.23650521211704</v>
      </c>
      <c r="BV3" s="1">
        <f>IF(AND('GMT DATA'!BV3&lt;&gt;"NA",'GMT DATA'!BV3&lt;&gt;"Inf"),'GMT DATA'!BW3-'GMT DATA'!BV3,"")</f>
        <v>99.182345866790996</v>
      </c>
      <c r="BW3" s="1">
        <f>IF(AND('GMT DATA'!BW3&lt;&gt;"NA",'GMT DATA'!BW3&lt;&gt;"Inf"),'GMT DATA'!BW3,"")</f>
        <v>295.816491088867</v>
      </c>
      <c r="BX3" s="1">
        <f>IF(AND('GMT DATA'!BX3&lt;&gt;"NA",'GMT DATA'!BX3&lt;&gt;"Inf"),'GMT DATA'!BX3-'GMT DATA'!BW3,"")</f>
        <v>99.182345866791991</v>
      </c>
      <c r="BY3" s="4">
        <f>IF(AND('GMT DATA'!BY3&lt;&gt;"NA",'GMT DATA'!BY3&lt;&gt;"Inf"),'GMT DATA'!BZ3-'GMT DATA'!BY3,"")</f>
        <v>7.8104308094823466E-2</v>
      </c>
      <c r="BZ3" s="4">
        <f>IF(AND('GMT DATA'!BZ3&lt;&gt;"NA",'GMT DATA'!BZ3&lt;&gt;"Inf"),'GMT DATA'!BZ3,"")</f>
        <v>7.3992862655365102E-2</v>
      </c>
      <c r="CA3" s="4">
        <f>IF(AND('GMT DATA'!CA3&lt;&gt;"NA",'GMT DATA'!CA3&lt;&gt;"Inf"),'GMT DATA'!CA3-'GMT DATA'!BZ3,"")</f>
        <v>7.8104308094823896E-2</v>
      </c>
      <c r="CB3" s="4">
        <f>IF(AND('GMT DATA'!CB3&lt;&gt;"NA",'GMT DATA'!CB3&lt;&gt;"Inf"),'GMT DATA'!CC3-'GMT DATA'!CB3,"")</f>
        <v>0.11119441851693551</v>
      </c>
      <c r="CC3" s="4">
        <f>IF(AND('GMT DATA'!CC3&lt;&gt;"NA",'GMT DATA'!CC3&lt;&gt;"Inf"),'GMT DATA'!CC3,"")</f>
        <v>3.2286182379992E-2</v>
      </c>
      <c r="CD3" s="4">
        <f>IF(AND('GMT DATA'!CD3&lt;&gt;"NA",'GMT DATA'!CD3&lt;&gt;"Inf"),'GMT DATA'!CD3-'GMT DATA'!CC3,"")</f>
        <v>0.11119441851693598</v>
      </c>
      <c r="CE3" s="4">
        <f>IF(AND('GMT DATA'!CE3&lt;&gt;"NA",'GMT DATA'!CE3&lt;&gt;"Inf"),'GMT DATA'!CF3-'GMT DATA'!CE3,"")</f>
        <v>9.8025554297858003E-2</v>
      </c>
      <c r="CF3" s="4">
        <f>IF(AND('GMT DATA'!CF3&lt;&gt;"NA",'GMT DATA'!CF3&lt;&gt;"Inf"),'GMT DATA'!CF3,"")</f>
        <v>1.68039725979699E-2</v>
      </c>
      <c r="CG3" s="4">
        <f>IF(AND('GMT DATA'!CG3&lt;&gt;"NA",'GMT DATA'!CG3&lt;&gt;"Inf"),'GMT DATA'!CG3-'GMT DATA'!CF3,"")</f>
        <v>9.80255542978581E-2</v>
      </c>
      <c r="CH3" s="1">
        <f>IF(AND('GMT DATA'!CH3&lt;&gt;"NA",'GMT DATA'!CH3&lt;&gt;"Inf"),'GMT DATA'!CI3-'GMT DATA'!CH3,"")</f>
        <v>3.7893734441487799</v>
      </c>
      <c r="CI3" s="1">
        <f>IF(AND('GMT DATA'!CI3&lt;&gt;"NA",'GMT DATA'!CI3&lt;&gt;"Inf"),'GMT DATA'!CI3,"")</f>
        <v>2.7328381452106298</v>
      </c>
      <c r="CJ3" s="1">
        <f>IF(AND('GMT DATA'!CJ3&lt;&gt;"NA",'GMT DATA'!CJ3&lt;&gt;"Inf"),'GMT DATA'!CJ3-'GMT DATA'!CI3,"")</f>
        <v>3.7893734441487799</v>
      </c>
      <c r="CK3" s="1">
        <f>IF(AND('GMT DATA'!CK3&lt;&gt;"NA",'GMT DATA'!CK3&lt;&gt;"Inf"),'GMT DATA'!CL3-'GMT DATA'!CK3,"")</f>
        <v>3.0218902499361402</v>
      </c>
      <c r="CL3" s="1">
        <f>IF(AND('GMT DATA'!CL3&lt;&gt;"NA",'GMT DATA'!CL3&lt;&gt;"Inf"),'GMT DATA'!CL3,"")</f>
        <v>-1.6469047619047601</v>
      </c>
      <c r="CM3" s="1">
        <f>IF(AND('GMT DATA'!CM3&lt;&gt;"NA",'GMT DATA'!CM3&lt;&gt;"Inf"),'GMT DATA'!CM3-'GMT DATA'!CL3,"")</f>
        <v>3.0218902499361304</v>
      </c>
      <c r="CN3" s="1">
        <f>IF(AND('GMT DATA'!CN3&lt;&gt;"NA",'GMT DATA'!CN3&lt;&gt;"Inf"),'GMT DATA'!CO3-'GMT DATA'!CN3,"")</f>
        <v>3.0835075477437153</v>
      </c>
      <c r="CO3" s="1">
        <f>IF(AND('GMT DATA'!CO3&lt;&gt;"NA",'GMT DATA'!CO3&lt;&gt;"Inf"),'GMT DATA'!CO3,"")</f>
        <v>-0.118809523809525</v>
      </c>
      <c r="CP3" s="1">
        <f>IF(AND('GMT DATA'!CP3&lt;&gt;"NA",'GMT DATA'!CP3&lt;&gt;"Inf"),'GMT DATA'!CP3-'GMT DATA'!CO3,"")</f>
        <v>3.0835075477437148</v>
      </c>
      <c r="CQ3" s="1">
        <f>IF(AND('GMT DATA'!CQ3&lt;&gt;"NA",'GMT DATA'!CQ3&lt;&gt;"Inf"),'GMT DATA'!CR3-'GMT DATA'!CQ3,"")</f>
        <v>4.4771543448455002</v>
      </c>
      <c r="CR3" s="1">
        <f>IF(AND('GMT DATA'!CR3&lt;&gt;"NA",'GMT DATA'!CR3&lt;&gt;"Inf"),'GMT DATA'!CR3,"")</f>
        <v>1.7878571428571499</v>
      </c>
      <c r="CS3" s="1">
        <f>IF(AND('GMT DATA'!CS3&lt;&gt;"NA",'GMT DATA'!CS3&lt;&gt;"Inf"),'GMT DATA'!CS3-'GMT DATA'!CR3,"")</f>
        <v>4.4771543448454905</v>
      </c>
      <c r="CT3" s="1">
        <f>IF(AND('GMT DATA'!CT3&lt;&gt;"NA",'GMT DATA'!CT3&lt;&gt;"Inf"),'GMT DATA'!CU3-'GMT DATA'!CT3,"")</f>
        <v>0.55206131102676803</v>
      </c>
      <c r="CU3" s="1">
        <f>IF(AND('GMT DATA'!CU3&lt;&gt;"NA",'GMT DATA'!CU3&lt;&gt;"Inf"),'GMT DATA'!CU3,"")</f>
        <v>0.150952380952381</v>
      </c>
      <c r="CV3" s="1">
        <f>IF(AND('GMT DATA'!CV3&lt;&gt;"NA",'GMT DATA'!CV3&lt;&gt;"Inf"),'GMT DATA'!CV3-'GMT DATA'!CU3,"")</f>
        <v>0.55206131102676803</v>
      </c>
      <c r="CW3" s="1">
        <f>IF(AND('GMT DATA'!CW3&lt;&gt;"NA",'GMT DATA'!CW3&lt;&gt;"Inf"),'GMT DATA'!CX3-'GMT DATA'!CW3,"")</f>
        <v>8.7382220933754598E-2</v>
      </c>
      <c r="CX3" s="1">
        <f>IF(AND('GMT DATA'!CX3&lt;&gt;"NA",'GMT DATA'!CX3&lt;&gt;"Inf"),'GMT DATA'!CX3,"")</f>
        <v>-4.9030825819396398E-2</v>
      </c>
      <c r="CY3" s="1">
        <f>IF(AND('GMT DATA'!CY3&lt;&gt;"NA",'GMT DATA'!CY3&lt;&gt;"Inf"),'GMT DATA'!CY3-'GMT DATA'!CX3,"")</f>
        <v>8.7382220933754307E-2</v>
      </c>
      <c r="CZ3" s="1">
        <f>IF(AND('GMT DATA'!CZ3&lt;&gt;"NA",'GMT DATA'!CZ3&lt;&gt;"Inf"),'GMT DATA'!DA3-'GMT DATA'!CZ3,"")</f>
        <v>2.0892321778541971</v>
      </c>
      <c r="DA3" s="1">
        <f>IF(AND('GMT DATA'!DA3&lt;&gt;"NA",'GMT DATA'!DA3&lt;&gt;"Inf"),'GMT DATA'!DA3,"")</f>
        <v>1.76820563429878</v>
      </c>
      <c r="DB3" s="1">
        <f>IF(AND('GMT DATA'!DB3&lt;&gt;"NA",'GMT DATA'!DB3&lt;&gt;"Inf"),'GMT DATA'!DB3-'GMT DATA'!DA3,"")</f>
        <v>2.08923217785419</v>
      </c>
      <c r="DC3" s="1">
        <f>IF(AND('GMT DATA'!DC3&lt;&gt;"NA",'GMT DATA'!DC3&lt;&gt;"Inf"),'GMT DATA'!DD3-'GMT DATA'!DC3,"")</f>
        <v>10.26030413658397</v>
      </c>
      <c r="DD3" s="1">
        <f>IF(AND('GMT DATA'!DD3&lt;&gt;"NA",'GMT DATA'!DD3&lt;&gt;"Inf"),'GMT DATA'!DD3,"")</f>
        <v>3.9859889157613102</v>
      </c>
      <c r="DE3" s="1">
        <f>IF(AND('GMT DATA'!DE3&lt;&gt;"NA",'GMT DATA'!DE3&lt;&gt;"Inf"),'GMT DATA'!DE3-'GMT DATA'!DD3,"")</f>
        <v>10.26030413658399</v>
      </c>
    </row>
    <row r="4" spans="1:109">
      <c r="A4" t="str">
        <f>IF(AND('GMT DATA'!A4&lt;&gt;"NA",'GMT DATA'!A4&lt;&gt;"Inf"),'GMT DATA'!A4,"")</f>
        <v>+1.5C</v>
      </c>
      <c r="B4" s="1">
        <f>IF(AND('GMT DATA'!B4&lt;&gt;"NA",'GMT DATA'!B4&lt;&gt;"Inf"),'GMT DATA'!C4-'GMT DATA'!B4,"")</f>
        <v>1.2345446852312603</v>
      </c>
      <c r="C4" s="1">
        <f>IF(AND('GMT DATA'!C4&lt;&gt;"NA",'GMT DATA'!C4&lt;&gt;"Inf"),'GMT DATA'!C4,"")</f>
        <v>2.2973324095067502</v>
      </c>
      <c r="D4" s="1">
        <f>IF(AND('GMT DATA'!D4&lt;&gt;"NA",'GMT DATA'!D4&lt;&gt;"Inf"),'GMT DATA'!D4-'GMT DATA'!C4,"")</f>
        <v>1.2345446852312696</v>
      </c>
      <c r="E4" s="1">
        <f>IF(AND('GMT DATA'!E4&lt;&gt;"NA",'GMT DATA'!E4&lt;&gt;"Inf"),'GMT DATA'!F4-'GMT DATA'!E4,"")</f>
        <v>0.51797557814021999</v>
      </c>
      <c r="F4" s="1">
        <f>IF(AND('GMT DATA'!F4&lt;&gt;"NA",'GMT DATA'!F4&lt;&gt;"Inf"),'GMT DATA'!F4,"")</f>
        <v>1.9012824167524101</v>
      </c>
      <c r="G4" s="1">
        <f>IF(AND('GMT DATA'!G4&lt;&gt;"NA",'GMT DATA'!G4&lt;&gt;"Inf"),'GMT DATA'!G4-'GMT DATA'!F4,"")</f>
        <v>0.51797557814020978</v>
      </c>
      <c r="H4" s="1">
        <f>IF(AND('GMT DATA'!H4&lt;&gt;"NA",'GMT DATA'!H4&lt;&gt;"Inf"),'GMT DATA'!I4-'GMT DATA'!H4,"")</f>
        <v>0.43020080838762986</v>
      </c>
      <c r="I4" s="1">
        <f>IF(AND('GMT DATA'!I4&lt;&gt;"NA",'GMT DATA'!I4&lt;&gt;"Inf"),'GMT DATA'!I4,"")</f>
        <v>1.80998961085365</v>
      </c>
      <c r="J4" s="1">
        <f>IF(AND('GMT DATA'!J4&lt;&gt;"NA",'GMT DATA'!J4&lt;&gt;"Inf"),'GMT DATA'!J4-'GMT DATA'!I4,"")</f>
        <v>0.43020080838763008</v>
      </c>
      <c r="K4" s="1">
        <f>IF(AND('GMT DATA'!K4&lt;&gt;"NA",'GMT DATA'!K4&lt;&gt;"Inf"),'GMT DATA'!L4-'GMT DATA'!K4,"")</f>
        <v>1.3043248861830539</v>
      </c>
      <c r="L4" s="1">
        <f>IF(AND('GMT DATA'!L4&lt;&gt;"NA",'GMT DATA'!L4&lt;&gt;"Inf"),'GMT DATA'!L4,"")</f>
        <v>2.25762022483207</v>
      </c>
      <c r="M4" s="1">
        <f>IF(AND('GMT DATA'!M4&lt;&gt;"NA",'GMT DATA'!M4&lt;&gt;"Inf"),'GMT DATA'!M4-'GMT DATA'!L4,"")</f>
        <v>1.3043248861830499</v>
      </c>
      <c r="N4" s="1">
        <f>IF(AND('GMT DATA'!N4&lt;&gt;"NA",'GMT DATA'!N4&lt;&gt;"Inf"),'GMT DATA'!O4-'GMT DATA'!N4,"")</f>
        <v>0.63302581954040016</v>
      </c>
      <c r="O4" s="1">
        <f>IF(AND('GMT DATA'!O4&lt;&gt;"NA",'GMT DATA'!O4&lt;&gt;"Inf"),'GMT DATA'!O4,"")</f>
        <v>1.9295019921802301</v>
      </c>
      <c r="P4" s="1">
        <f>IF(AND('GMT DATA'!P4&lt;&gt;"NA",'GMT DATA'!P4&lt;&gt;"Inf"),'GMT DATA'!P4-'GMT DATA'!O4,"")</f>
        <v>0.63302581954040971</v>
      </c>
      <c r="Q4" s="1">
        <f>IF(AND('GMT DATA'!Q4&lt;&gt;"NA",'GMT DATA'!Q4&lt;&gt;"Inf"),'GMT DATA'!R4-'GMT DATA'!Q4,"")</f>
        <v>1.76664430171886</v>
      </c>
      <c r="R4" s="1">
        <f>IF(AND('GMT DATA'!R4&lt;&gt;"NA",'GMT DATA'!R4&lt;&gt;"Inf"),'GMT DATA'!R4,"")</f>
        <v>3.8120174485161198</v>
      </c>
      <c r="S4" s="1">
        <f>IF(AND('GMT DATA'!S4&lt;&gt;"NA",'GMT DATA'!S4&lt;&gt;"Inf"),'GMT DATA'!S4-'GMT DATA'!R4,"")</f>
        <v>1.7666443017188604</v>
      </c>
      <c r="T4" s="1">
        <f>IF(AND('GMT DATA'!T4&lt;&gt;"NA",'GMT DATA'!T4&lt;&gt;"Inf"),'GMT DATA'!U4-'GMT DATA'!T4,"")</f>
        <v>0.87640450205798004</v>
      </c>
      <c r="U4" s="1">
        <f>IF(AND('GMT DATA'!U4&lt;&gt;"NA",'GMT DATA'!U4&lt;&gt;"Inf"),'GMT DATA'!U4,"")</f>
        <v>2.1189291359129401</v>
      </c>
      <c r="V4" s="1">
        <f>IF(AND('GMT DATA'!V4&lt;&gt;"NA",'GMT DATA'!V4&lt;&gt;"Inf"),'GMT DATA'!V4-'GMT DATA'!U4,"")</f>
        <v>0.87640450205798004</v>
      </c>
      <c r="W4" s="1">
        <f>IF(AND('GMT DATA'!W4&lt;&gt;"NA",'GMT DATA'!W4&lt;&gt;"Inf"),'GMT DATA'!X4-'GMT DATA'!W4,"")</f>
        <v>7.2480128063331399</v>
      </c>
      <c r="X4" s="1">
        <f>IF(AND('GMT DATA'!X4&lt;&gt;"NA",'GMT DATA'!X4&lt;&gt;"Inf"),'GMT DATA'!X4,"")</f>
        <v>16.6421428571429</v>
      </c>
      <c r="Y4" s="1">
        <f>IF(AND('GMT DATA'!Y4&lt;&gt;"NA",'GMT DATA'!Y4&lt;&gt;"Inf"),'GMT DATA'!Y4-'GMT DATA'!X4,"")</f>
        <v>7.2480128063331009</v>
      </c>
      <c r="Z4" s="1">
        <f>IF(AND('GMT DATA'!Z4&lt;&gt;"NA",'GMT DATA'!Z4&lt;&gt;"Inf"),'GMT DATA'!AA4-'GMT DATA'!Z4,"")</f>
        <v>3.3515399217728499</v>
      </c>
      <c r="AA4" s="1">
        <f>IF(AND('GMT DATA'!AA4&lt;&gt;"NA",'GMT DATA'!AA4&lt;&gt;"Inf"),'GMT DATA'!AA4,"")</f>
        <v>6.125</v>
      </c>
      <c r="AB4" s="1">
        <f>IF(AND('GMT DATA'!AB4&lt;&gt;"NA",'GMT DATA'!AB4&lt;&gt;"Inf"),'GMT DATA'!AB4-'GMT DATA'!AA4,"")</f>
        <v>3.3515399217728508</v>
      </c>
      <c r="AC4" s="1">
        <f>IF(AND('GMT DATA'!AC4&lt;&gt;"NA",'GMT DATA'!AC4&lt;&gt;"Inf"),'GMT DATA'!AD4-'GMT DATA'!AC4,"")</f>
        <v>5.3487651061603003</v>
      </c>
      <c r="AD4" s="1">
        <f>IF(AND('GMT DATA'!AD4&lt;&gt;"NA",'GMT DATA'!AD4&lt;&gt;"Inf"),'GMT DATA'!AD4,"")</f>
        <v>-20.372142857142901</v>
      </c>
      <c r="AE4" s="1">
        <f>IF(AND('GMT DATA'!AE4&lt;&gt;"NA",'GMT DATA'!AE4&lt;&gt;"Inf"),'GMT DATA'!AE4-'GMT DATA'!AD4,"")</f>
        <v>5.3487651061604016</v>
      </c>
      <c r="AF4" s="1">
        <f>IF(AND('GMT DATA'!AF4&lt;&gt;"NA",'GMT DATA'!AF4&lt;&gt;"Inf"),'GMT DATA'!AG4-'GMT DATA'!AF4,"")</f>
        <v>2.7887046798866804</v>
      </c>
      <c r="AG4" s="1">
        <f>IF(AND('GMT DATA'!AG4&lt;&gt;"NA",'GMT DATA'!AG4&lt;&gt;"Inf"),'GMT DATA'!AG4,"")</f>
        <v>-5.7111904761904801</v>
      </c>
      <c r="AH4" s="1">
        <f>IF(AND('GMT DATA'!AH4&lt;&gt;"NA",'GMT DATA'!AH4&lt;&gt;"Inf"),'GMT DATA'!AH4-'GMT DATA'!AG4,"")</f>
        <v>2.7887046798866901</v>
      </c>
      <c r="AI4" s="1">
        <f>IF(AND('GMT DATA'!AI4&lt;&gt;"NA",'GMT DATA'!AI4&lt;&gt;"Inf"),'GMT DATA'!AJ4-'GMT DATA'!AI4,"")</f>
        <v>3.8151039957814001</v>
      </c>
      <c r="AJ4" s="1">
        <f>IF(AND('GMT DATA'!AJ4&lt;&gt;"NA",'GMT DATA'!AJ4&lt;&gt;"Inf"),'GMT DATA'!AJ4,"")</f>
        <v>10.5428571428571</v>
      </c>
      <c r="AK4" s="1">
        <f>IF(AND('GMT DATA'!AK4&lt;&gt;"NA",'GMT DATA'!AK4&lt;&gt;"Inf"),'GMT DATA'!AK4-'GMT DATA'!AJ4,"")</f>
        <v>3.8151039957815005</v>
      </c>
      <c r="AL4" s="1">
        <f>IF(AND('GMT DATA'!AL4&lt;&gt;"NA",'GMT DATA'!AL4&lt;&gt;"Inf"),'GMT DATA'!AM4-'GMT DATA'!AL4,"")</f>
        <v>6.2499826041050994</v>
      </c>
      <c r="AM4" s="1">
        <f>IF(AND('GMT DATA'!AM4&lt;&gt;"NA",'GMT DATA'!AM4&lt;&gt;"Inf"),'GMT DATA'!AM4,"")</f>
        <v>-10.037380952381</v>
      </c>
      <c r="AN4" s="1">
        <f>IF(AND('GMT DATA'!AN4&lt;&gt;"NA",'GMT DATA'!AN4&lt;&gt;"Inf"),'GMT DATA'!AN4-'GMT DATA'!AM4,"")</f>
        <v>6.2499826041052096</v>
      </c>
      <c r="AO4" s="1">
        <f>IF(AND('GMT DATA'!AO4&lt;&gt;"NA",'GMT DATA'!AO4&lt;&gt;"Inf"),'GMT DATA'!AP4-'GMT DATA'!AO4,"")</f>
        <v>7.8194309179539019</v>
      </c>
      <c r="AP4" s="1">
        <f>IF(AND('GMT DATA'!AP4&lt;&gt;"NA",'GMT DATA'!AP4&lt;&gt;"Inf"),'GMT DATA'!AP4,"")</f>
        <v>20.580238095238101</v>
      </c>
      <c r="AQ4" s="1">
        <f>IF(AND('GMT DATA'!AQ4&lt;&gt;"NA",'GMT DATA'!AQ4&lt;&gt;"Inf"),'GMT DATA'!AQ4-'GMT DATA'!AP4,"")</f>
        <v>7.8194309179538983</v>
      </c>
      <c r="AR4" s="1">
        <f>IF(AND('GMT DATA'!AR4&lt;&gt;"NA",'GMT DATA'!AR4&lt;&gt;"Inf"),'GMT DATA'!AS4-'GMT DATA'!AR4,"")</f>
        <v>5.40330884820861</v>
      </c>
      <c r="AS4" s="1">
        <f>IF(AND('GMT DATA'!AS4&lt;&gt;"NA",'GMT DATA'!AS4&lt;&gt;"Inf"),'GMT DATA'!AS4,"")</f>
        <v>-9.5904761904761902</v>
      </c>
      <c r="AT4" s="1">
        <f>IF(AND('GMT DATA'!AT4&lt;&gt;"NA",'GMT DATA'!AT4&lt;&gt;"Inf"),'GMT DATA'!AT4-'GMT DATA'!AS4,"")</f>
        <v>5.40330884820865</v>
      </c>
      <c r="AU4" s="1">
        <f>IF(AND('GMT DATA'!AU4&lt;&gt;"NA",'GMT DATA'!AU4&lt;&gt;"Inf"),'GMT DATA'!AV4-'GMT DATA'!AU4,"")</f>
        <v>4.8955134049241495</v>
      </c>
      <c r="AV4" s="1">
        <f>IF(AND('GMT DATA'!AV4&lt;&gt;"NA",'GMT DATA'!AV4&lt;&gt;"Inf"),'GMT DATA'!AV4,"")</f>
        <v>9.07785714285715</v>
      </c>
      <c r="AW4" s="1">
        <f>IF(AND('GMT DATA'!AW4&lt;&gt;"NA",'GMT DATA'!AW4&lt;&gt;"Inf"),'GMT DATA'!AW4-'GMT DATA'!AV4,"")</f>
        <v>4.8955134049241504</v>
      </c>
      <c r="AX4" s="1">
        <f>IF(AND('GMT DATA'!AX4&lt;&gt;"NA",'GMT DATA'!AX4&lt;&gt;"Inf"),'GMT DATA'!AY4-'GMT DATA'!AX4,"")</f>
        <v>7.8813722676990015</v>
      </c>
      <c r="AY4" s="1">
        <f>IF(AND('GMT DATA'!AY4&lt;&gt;"NA",'GMT DATA'!AY4&lt;&gt;"Inf"),'GMT DATA'!AY4,"")</f>
        <v>18.668333333333301</v>
      </c>
      <c r="AZ4" s="1">
        <f>IF(AND('GMT DATA'!AZ4&lt;&gt;"NA",'GMT DATA'!AZ4&lt;&gt;"Inf"),'GMT DATA'!AZ4-'GMT DATA'!AY4,"")</f>
        <v>7.8813722676989997</v>
      </c>
      <c r="BA4" s="1">
        <f>IF(AND('GMT DATA'!BA4&lt;&gt;"NA",'GMT DATA'!BA4&lt;&gt;"Inf"),'GMT DATA'!BB4-'GMT DATA'!BA4,"")</f>
        <v>111.81314001790702</v>
      </c>
      <c r="BB4" s="1">
        <f>IF(AND('GMT DATA'!BB4&lt;&gt;"NA",'GMT DATA'!BB4&lt;&gt;"Inf"),'GMT DATA'!BB4,"")</f>
        <v>412.082931024461</v>
      </c>
      <c r="BC4" s="1">
        <f>IF(AND('GMT DATA'!BC4&lt;&gt;"NA",'GMT DATA'!BC4&lt;&gt;"Inf"),'GMT DATA'!BC4-'GMT DATA'!BB4,"")</f>
        <v>111.81314001790599</v>
      </c>
      <c r="BD4" s="1">
        <f>IF(AND('GMT DATA'!BD4&lt;&gt;"NA",'GMT DATA'!BD4&lt;&gt;"Inf"),'GMT DATA'!BE4-'GMT DATA'!BD4,"")</f>
        <v>91.264656031011015</v>
      </c>
      <c r="BE4" s="1">
        <f>IF(AND('GMT DATA'!BE4&lt;&gt;"NA",'GMT DATA'!BE4&lt;&gt;"Inf"),'GMT DATA'!BE4,"")</f>
        <v>332.58051220121803</v>
      </c>
      <c r="BF4" s="1">
        <f>IF(AND('GMT DATA'!BF4&lt;&gt;"NA",'GMT DATA'!BF4&lt;&gt;"Inf"),'GMT DATA'!BF4-'GMT DATA'!BE4,"")</f>
        <v>91.264656031011953</v>
      </c>
      <c r="BG4" s="1">
        <f>IF(AND('GMT DATA'!BG4&lt;&gt;"NA",'GMT DATA'!BG4&lt;&gt;"Inf"),'GMT DATA'!BH4-'GMT DATA'!BG4,"")</f>
        <v>86.310208952526011</v>
      </c>
      <c r="BH4" s="1">
        <f>IF(AND('GMT DATA'!BH4&lt;&gt;"NA",'GMT DATA'!BH4&lt;&gt;"Inf"),'GMT DATA'!BH4,"")</f>
        <v>315.75907111758301</v>
      </c>
      <c r="BI4" s="1">
        <f>IF(AND('GMT DATA'!BI4&lt;&gt;"NA",'GMT DATA'!BI4&lt;&gt;"Inf"),'GMT DATA'!BI4-'GMT DATA'!BH4,"")</f>
        <v>86.310208952524988</v>
      </c>
      <c r="BJ4" s="1">
        <f>IF(AND('GMT DATA'!BJ4&lt;&gt;"NA",'GMT DATA'!BJ4&lt;&gt;"Inf"),'GMT DATA'!BK4-'GMT DATA'!BJ4,"")</f>
        <v>81.311809255131976</v>
      </c>
      <c r="BK4" s="1">
        <f>IF(AND('GMT DATA'!BK4&lt;&gt;"NA",'GMT DATA'!BK4&lt;&gt;"Inf"),'GMT DATA'!BK4,"")</f>
        <v>298.70946759905098</v>
      </c>
      <c r="BL4" s="1">
        <f>IF(AND('GMT DATA'!BL4&lt;&gt;"NA",'GMT DATA'!BL4&lt;&gt;"Inf"),'GMT DATA'!BL4-'GMT DATA'!BK4,"")</f>
        <v>81.311809255132005</v>
      </c>
      <c r="BM4" s="1">
        <f>IF(AND('GMT DATA'!BM4&lt;&gt;"NA",'GMT DATA'!BM4&lt;&gt;"Inf"),'GMT DATA'!BN4-'GMT DATA'!BM4,"")</f>
        <v>67.644629103299991</v>
      </c>
      <c r="BN4" s="1">
        <f>IF(AND('GMT DATA'!BN4&lt;&gt;"NA",'GMT DATA'!BN4&lt;&gt;"Inf"),'GMT DATA'!BN4,"")</f>
        <v>245.70739004225999</v>
      </c>
      <c r="BO4" s="1">
        <f>IF(AND('GMT DATA'!BO4&lt;&gt;"NA",'GMT DATA'!BO4&lt;&gt;"Inf"),'GMT DATA'!BO4-'GMT DATA'!BN4,"")</f>
        <v>67.644629103298996</v>
      </c>
      <c r="BP4" s="1">
        <f>IF(AND('GMT DATA'!BP4&lt;&gt;"NA",'GMT DATA'!BP4&lt;&gt;"Inf"),'GMT DATA'!BQ4-'GMT DATA'!BP4,"")</f>
        <v>45.170939542355597</v>
      </c>
      <c r="BQ4" s="1">
        <f>IF(AND('GMT DATA'!BQ4&lt;&gt;"NA",'GMT DATA'!BQ4&lt;&gt;"Inf"),'GMT DATA'!BQ4,"")</f>
        <v>140.724271065848</v>
      </c>
      <c r="BR4" s="1">
        <f>IF(AND('GMT DATA'!BR4&lt;&gt;"NA",'GMT DATA'!BR4&lt;&gt;"Inf"),'GMT DATA'!BR4-'GMT DATA'!BQ4,"")</f>
        <v>45.170939542355995</v>
      </c>
      <c r="BS4" s="1">
        <f>IF(AND('GMT DATA'!BS4&lt;&gt;"NA",'GMT DATA'!BS4&lt;&gt;"Inf"),'GMT DATA'!BT4-'GMT DATA'!BS4,"")</f>
        <v>211.73634901396304</v>
      </c>
      <c r="BT4" s="1">
        <f>IF(AND('GMT DATA'!BT4&lt;&gt;"NA",'GMT DATA'!BT4&lt;&gt;"Inf"),'GMT DATA'!BT4,"")</f>
        <v>-673.26489920479901</v>
      </c>
      <c r="BU4" s="1">
        <f>IF(AND('GMT DATA'!BU4&lt;&gt;"NA",'GMT DATA'!BU4&lt;&gt;"Inf"),'GMT DATA'!BU4-'GMT DATA'!BT4,"")</f>
        <v>211.73634901396304</v>
      </c>
      <c r="BV4" s="1">
        <f>IF(AND('GMT DATA'!BV4&lt;&gt;"NA",'GMT DATA'!BV4&lt;&gt;"Inf"),'GMT DATA'!BW4-'GMT DATA'!BV4,"")</f>
        <v>128.35303159323098</v>
      </c>
      <c r="BW4" s="1">
        <f>IF(AND('GMT DATA'!BW4&lt;&gt;"NA",'GMT DATA'!BW4&lt;&gt;"Inf"),'GMT DATA'!BW4,"")</f>
        <v>518.71114237467395</v>
      </c>
      <c r="BX4" s="1">
        <f>IF(AND('GMT DATA'!BX4&lt;&gt;"NA",'GMT DATA'!BX4&lt;&gt;"Inf"),'GMT DATA'!BX4-'GMT DATA'!BW4,"")</f>
        <v>128.353031593232</v>
      </c>
      <c r="BY4" s="4">
        <f>IF(AND('GMT DATA'!BY4&lt;&gt;"NA",'GMT DATA'!BY4&lt;&gt;"Inf"),'GMT DATA'!BZ4-'GMT DATA'!BY4,"")</f>
        <v>6.9621001353998513E-2</v>
      </c>
      <c r="BZ4" s="4">
        <f>IF(AND('GMT DATA'!BZ4&lt;&gt;"NA",'GMT DATA'!BZ4&lt;&gt;"Inf"),'GMT DATA'!BZ4,"")</f>
        <v>0.10650205699559601</v>
      </c>
      <c r="CA4" s="4">
        <f>IF(AND('GMT DATA'!CA4&lt;&gt;"NA",'GMT DATA'!CA4&lt;&gt;"Inf"),'GMT DATA'!CA4-'GMT DATA'!BZ4,"")</f>
        <v>6.9621001353997986E-2</v>
      </c>
      <c r="CB4" s="4">
        <f>IF(AND('GMT DATA'!CB4&lt;&gt;"NA",'GMT DATA'!CB4&lt;&gt;"Inf"),'GMT DATA'!CC4-'GMT DATA'!CB4,"")</f>
        <v>0.1068167144284919</v>
      </c>
      <c r="CC4" s="4">
        <f>IF(AND('GMT DATA'!CC4&lt;&gt;"NA",'GMT DATA'!CC4&lt;&gt;"Inf"),'GMT DATA'!CC4,"")</f>
        <v>6.9140319788035601E-2</v>
      </c>
      <c r="CD4" s="4">
        <f>IF(AND('GMT DATA'!CD4&lt;&gt;"NA",'GMT DATA'!CD4&lt;&gt;"Inf"),'GMT DATA'!CD4-'GMT DATA'!CC4,"")</f>
        <v>0.1068167144284914</v>
      </c>
      <c r="CE4" s="4">
        <f>IF(AND('GMT DATA'!CE4&lt;&gt;"NA",'GMT DATA'!CE4&lt;&gt;"Inf"),'GMT DATA'!CF4-'GMT DATA'!CE4,"")</f>
        <v>0.10673890329747091</v>
      </c>
      <c r="CF4" s="4">
        <f>IF(AND('GMT DATA'!CF4&lt;&gt;"NA",'GMT DATA'!CF4&lt;&gt;"Inf"),'GMT DATA'!CF4,"")</f>
        <v>5.2504994553413203E-2</v>
      </c>
      <c r="CG4" s="4">
        <f>IF(AND('GMT DATA'!CG4&lt;&gt;"NA",'GMT DATA'!CG4&lt;&gt;"Inf"),'GMT DATA'!CG4-'GMT DATA'!CF4,"")</f>
        <v>0.10673890329747079</v>
      </c>
      <c r="CH4" s="1">
        <f>IF(AND('GMT DATA'!CH4&lt;&gt;"NA",'GMT DATA'!CH4&lt;&gt;"Inf"),'GMT DATA'!CI4-'GMT DATA'!CH4,"")</f>
        <v>3.8067151861431392</v>
      </c>
      <c r="CI4" s="1">
        <f>IF(AND('GMT DATA'!CI4&lt;&gt;"NA",'GMT DATA'!CI4&lt;&gt;"Inf"),'GMT DATA'!CI4,"")</f>
        <v>3.62007619131179</v>
      </c>
      <c r="CJ4" s="1">
        <f>IF(AND('GMT DATA'!CJ4&lt;&gt;"NA",'GMT DATA'!CJ4&lt;&gt;"Inf"),'GMT DATA'!CJ4-'GMT DATA'!CI4,"")</f>
        <v>3.8067151861431401</v>
      </c>
      <c r="CK4" s="1">
        <f>IF(AND('GMT DATA'!CK4&lt;&gt;"NA",'GMT DATA'!CK4&lt;&gt;"Inf"),'GMT DATA'!CL4-'GMT DATA'!CK4,"")</f>
        <v>2.6718488292953597</v>
      </c>
      <c r="CL4" s="1">
        <f>IF(AND('GMT DATA'!CL4&lt;&gt;"NA",'GMT DATA'!CL4&lt;&gt;"Inf"),'GMT DATA'!CL4,"")</f>
        <v>-2.0183333333333402</v>
      </c>
      <c r="CM4" s="1">
        <f>IF(AND('GMT DATA'!CM4&lt;&gt;"NA",'GMT DATA'!CM4&lt;&gt;"Inf"),'GMT DATA'!CM4-'GMT DATA'!CL4,"")</f>
        <v>2.6718488292953673</v>
      </c>
      <c r="CN4" s="1">
        <f>IF(AND('GMT DATA'!CN4&lt;&gt;"NA",'GMT DATA'!CN4&lt;&gt;"Inf"),'GMT DATA'!CO4-'GMT DATA'!CN4,"")</f>
        <v>3.4138246194033468</v>
      </c>
      <c r="CO4" s="1">
        <f>IF(AND('GMT DATA'!CO4&lt;&gt;"NA",'GMT DATA'!CO4&lt;&gt;"Inf"),'GMT DATA'!CO4,"")</f>
        <v>-0.55690476190476301</v>
      </c>
      <c r="CP4" s="1">
        <f>IF(AND('GMT DATA'!CP4&lt;&gt;"NA",'GMT DATA'!CP4&lt;&gt;"Inf"),'GMT DATA'!CP4-'GMT DATA'!CO4,"")</f>
        <v>3.4138246194033433</v>
      </c>
      <c r="CQ4" s="1">
        <f>IF(AND('GMT DATA'!CQ4&lt;&gt;"NA",'GMT DATA'!CQ4&lt;&gt;"Inf"),'GMT DATA'!CR4-'GMT DATA'!CQ4,"")</f>
        <v>4.3217826377180399</v>
      </c>
      <c r="CR4" s="1">
        <f>IF(AND('GMT DATA'!CR4&lt;&gt;"NA",'GMT DATA'!CR4&lt;&gt;"Inf"),'GMT DATA'!CR4,"")</f>
        <v>2.6378571428571398</v>
      </c>
      <c r="CS4" s="1">
        <f>IF(AND('GMT DATA'!CS4&lt;&gt;"NA",'GMT DATA'!CS4&lt;&gt;"Inf"),'GMT DATA'!CS4-'GMT DATA'!CR4,"")</f>
        <v>4.3217826377180399</v>
      </c>
      <c r="CT4" s="1">
        <f>IF(AND('GMT DATA'!CT4&lt;&gt;"NA",'GMT DATA'!CT4&lt;&gt;"Inf"),'GMT DATA'!CU4-'GMT DATA'!CT4,"")</f>
        <v>0.54253629000250903</v>
      </c>
      <c r="CU4" s="1">
        <f>IF(AND('GMT DATA'!CU4&lt;&gt;"NA",'GMT DATA'!CU4&lt;&gt;"Inf"),'GMT DATA'!CU4,"")</f>
        <v>0.27952380952381001</v>
      </c>
      <c r="CV4" s="1">
        <f>IF(AND('GMT DATA'!CV4&lt;&gt;"NA",'GMT DATA'!CV4&lt;&gt;"Inf"),'GMT DATA'!CV4-'GMT DATA'!CU4,"")</f>
        <v>0.54253629000250791</v>
      </c>
      <c r="CW4" s="1">
        <f>IF(AND('GMT DATA'!CW4&lt;&gt;"NA",'GMT DATA'!CW4&lt;&gt;"Inf"),'GMT DATA'!CX4-'GMT DATA'!CW4,"")</f>
        <v>6.5545202283718809E-2</v>
      </c>
      <c r="CX4" s="1">
        <f>IF(AND('GMT DATA'!CX4&lt;&gt;"NA",'GMT DATA'!CX4&lt;&gt;"Inf"),'GMT DATA'!CX4,"")</f>
        <v>-8.5655812393005196E-2</v>
      </c>
      <c r="CY4" s="1">
        <f>IF(AND('GMT DATA'!CY4&lt;&gt;"NA",'GMT DATA'!CY4&lt;&gt;"Inf"),'GMT DATA'!CY4-'GMT DATA'!CX4,"")</f>
        <v>6.5545202283718393E-2</v>
      </c>
      <c r="CZ4" s="1">
        <f>IF(AND('GMT DATA'!CZ4&lt;&gt;"NA",'GMT DATA'!CZ4&lt;&gt;"Inf"),'GMT DATA'!DA4-'GMT DATA'!CZ4,"")</f>
        <v>1.9128818967591761</v>
      </c>
      <c r="DA4" s="1">
        <f>IF(AND('GMT DATA'!DA4&lt;&gt;"NA",'GMT DATA'!DA4&lt;&gt;"Inf"),'GMT DATA'!DA4,"")</f>
        <v>2.4344051526841701</v>
      </c>
      <c r="DB4" s="1">
        <f>IF(AND('GMT DATA'!DB4&lt;&gt;"NA",'GMT DATA'!DB4&lt;&gt;"Inf"),'GMT DATA'!DB4-'GMT DATA'!DA4,"")</f>
        <v>1.9128818967591696</v>
      </c>
      <c r="DC4" s="1">
        <f>IF(AND('GMT DATA'!DC4&lt;&gt;"NA",'GMT DATA'!DC4&lt;&gt;"Inf"),'GMT DATA'!DD4-'GMT DATA'!DC4,"")</f>
        <v>9.4605823979681603</v>
      </c>
      <c r="DD4" s="1">
        <f>IF(AND('GMT DATA'!DD4&lt;&gt;"NA",'GMT DATA'!DD4&lt;&gt;"Inf"),'GMT DATA'!DD4,"")</f>
        <v>5.5363267072041804</v>
      </c>
      <c r="DE4" s="1">
        <f>IF(AND('GMT DATA'!DE4&lt;&gt;"NA",'GMT DATA'!DE4&lt;&gt;"Inf"),'GMT DATA'!DE4-'GMT DATA'!DD4,"")</f>
        <v>9.4605823979681194</v>
      </c>
    </row>
    <row r="5" spans="1:109">
      <c r="A5" t="str">
        <f>IF(AND('GMT DATA'!A5&lt;&gt;"NA",'GMT DATA'!A5&lt;&gt;"Inf"),'GMT DATA'!A5,"")</f>
        <v>+2C</v>
      </c>
      <c r="B5" s="1">
        <f>IF(AND('GMT DATA'!B5&lt;&gt;"NA",'GMT DATA'!B5&lt;&gt;"Inf"),'GMT DATA'!C5-'GMT DATA'!B5,"")</f>
        <v>1.33684414050445</v>
      </c>
      <c r="C5" s="1">
        <f>IF(AND('GMT DATA'!C5&lt;&gt;"NA",'GMT DATA'!C5&lt;&gt;"Inf"),'GMT DATA'!C5,"")</f>
        <v>3.4654011619090999</v>
      </c>
      <c r="D5" s="1">
        <f>IF(AND('GMT DATA'!D5&lt;&gt;"NA",'GMT DATA'!D5&lt;&gt;"Inf"),'GMT DATA'!D5-'GMT DATA'!C5,"")</f>
        <v>1.3368441405044504</v>
      </c>
      <c r="E5" s="1">
        <f>IF(AND('GMT DATA'!E5&lt;&gt;"NA",'GMT DATA'!E5&lt;&gt;"Inf"),'GMT DATA'!F5-'GMT DATA'!E5,"")</f>
        <v>0.61778045254026992</v>
      </c>
      <c r="F5" s="1">
        <f>IF(AND('GMT DATA'!F5&lt;&gt;"NA",'GMT DATA'!F5&lt;&gt;"Inf"),'GMT DATA'!F5,"")</f>
        <v>2.85188290232704</v>
      </c>
      <c r="G5" s="1">
        <f>IF(AND('GMT DATA'!G5&lt;&gt;"NA",'GMT DATA'!G5&lt;&gt;"Inf"),'GMT DATA'!G5-'GMT DATA'!F5,"")</f>
        <v>0.61778045254026992</v>
      </c>
      <c r="H5" s="1">
        <f>IF(AND('GMT DATA'!H5&lt;&gt;"NA",'GMT DATA'!H5&lt;&gt;"Inf"),'GMT DATA'!I5-'GMT DATA'!H5,"")</f>
        <v>0.56277239831501014</v>
      </c>
      <c r="I5" s="1">
        <f>IF(AND('GMT DATA'!I5&lt;&gt;"NA",'GMT DATA'!I5&lt;&gt;"Inf"),'GMT DATA'!I5,"")</f>
        <v>2.71353242465428</v>
      </c>
      <c r="J5" s="1">
        <f>IF(AND('GMT DATA'!J5&lt;&gt;"NA",'GMT DATA'!J5&lt;&gt;"Inf"),'GMT DATA'!J5-'GMT DATA'!I5,"")</f>
        <v>0.56277239831501014</v>
      </c>
      <c r="K5" s="1">
        <f>IF(AND('GMT DATA'!K5&lt;&gt;"NA",'GMT DATA'!K5&lt;&gt;"Inf"),'GMT DATA'!L5-'GMT DATA'!K5,"")</f>
        <v>1.6328677106227203</v>
      </c>
      <c r="L5" s="1">
        <f>IF(AND('GMT DATA'!L5&lt;&gt;"NA",'GMT DATA'!L5&lt;&gt;"Inf"),'GMT DATA'!L5,"")</f>
        <v>3.5729882532074302</v>
      </c>
      <c r="M5" s="1">
        <f>IF(AND('GMT DATA'!M5&lt;&gt;"NA",'GMT DATA'!M5&lt;&gt;"Inf"),'GMT DATA'!M5-'GMT DATA'!L5,"")</f>
        <v>1.6328677106227301</v>
      </c>
      <c r="N5" s="1">
        <f>IF(AND('GMT DATA'!N5&lt;&gt;"NA",'GMT DATA'!N5&lt;&gt;"Inf"),'GMT DATA'!O5-'GMT DATA'!N5,"")</f>
        <v>0.7201675479228502</v>
      </c>
      <c r="O5" s="1">
        <f>IF(AND('GMT DATA'!O5&lt;&gt;"NA",'GMT DATA'!O5&lt;&gt;"Inf"),'GMT DATA'!O5,"")</f>
        <v>2.9529083751496801</v>
      </c>
      <c r="P5" s="1">
        <f>IF(AND('GMT DATA'!P5&lt;&gt;"NA",'GMT DATA'!P5&lt;&gt;"Inf"),'GMT DATA'!P5-'GMT DATA'!O5,"")</f>
        <v>0.72016754792285997</v>
      </c>
      <c r="Q5" s="1">
        <f>IF(AND('GMT DATA'!Q5&lt;&gt;"NA",'GMT DATA'!Q5&lt;&gt;"Inf"),'GMT DATA'!R5-'GMT DATA'!Q5,"")</f>
        <v>1.9642957962217702</v>
      </c>
      <c r="R5" s="1">
        <f>IF(AND('GMT DATA'!R5&lt;&gt;"NA",'GMT DATA'!R5&lt;&gt;"Inf"),'GMT DATA'!R5,"")</f>
        <v>5.6486315940675302</v>
      </c>
      <c r="S5" s="1">
        <f>IF(AND('GMT DATA'!S5&lt;&gt;"NA",'GMT DATA'!S5&lt;&gt;"Inf"),'GMT DATA'!S5-'GMT DATA'!R5,"")</f>
        <v>1.9642957962217595</v>
      </c>
      <c r="T5" s="1">
        <f>IF(AND('GMT DATA'!T5&lt;&gt;"NA",'GMT DATA'!T5&lt;&gt;"Inf"),'GMT DATA'!U5-'GMT DATA'!T5,"")</f>
        <v>0.98840564168572032</v>
      </c>
      <c r="U5" s="1">
        <f>IF(AND('GMT DATA'!U5&lt;&gt;"NA",'GMT DATA'!U5&lt;&gt;"Inf"),'GMT DATA'!U5,"")</f>
        <v>3.2004902698880202</v>
      </c>
      <c r="V5" s="1">
        <f>IF(AND('GMT DATA'!V5&lt;&gt;"NA",'GMT DATA'!V5&lt;&gt;"Inf"),'GMT DATA'!V5-'GMT DATA'!U5,"")</f>
        <v>0.98840564168570966</v>
      </c>
      <c r="W5" s="1">
        <f>IF(AND('GMT DATA'!W5&lt;&gt;"NA",'GMT DATA'!W5&lt;&gt;"Inf"),'GMT DATA'!X5-'GMT DATA'!W5,"")</f>
        <v>8.8236703154109968</v>
      </c>
      <c r="X5" s="1">
        <f>IF(AND('GMT DATA'!X5&lt;&gt;"NA",'GMT DATA'!X5&lt;&gt;"Inf"),'GMT DATA'!X5,"")</f>
        <v>26.351666666666699</v>
      </c>
      <c r="Y5" s="1">
        <f>IF(AND('GMT DATA'!Y5&lt;&gt;"NA",'GMT DATA'!Y5&lt;&gt;"Inf"),'GMT DATA'!Y5-'GMT DATA'!X5,"")</f>
        <v>8.8236703154109044</v>
      </c>
      <c r="Z5" s="1">
        <f>IF(AND('GMT DATA'!Z5&lt;&gt;"NA",'GMT DATA'!Z5&lt;&gt;"Inf"),'GMT DATA'!AA5-'GMT DATA'!Z5,"")</f>
        <v>4.2112494549237507</v>
      </c>
      <c r="AA5" s="1">
        <f>IF(AND('GMT DATA'!AA5&lt;&gt;"NA",'GMT DATA'!AA5&lt;&gt;"Inf"),'GMT DATA'!AA5,"")</f>
        <v>10.7345238095238</v>
      </c>
      <c r="AB5" s="1">
        <f>IF(AND('GMT DATA'!AB5&lt;&gt;"NA",'GMT DATA'!AB5&lt;&gt;"Inf"),'GMT DATA'!AB5-'GMT DATA'!AA5,"")</f>
        <v>4.2112494549238004</v>
      </c>
      <c r="AC5" s="1">
        <f>IF(AND('GMT DATA'!AC5&lt;&gt;"NA",'GMT DATA'!AC5&lt;&gt;"Inf"),'GMT DATA'!AD5-'GMT DATA'!AC5,"")</f>
        <v>5.6873459107716968</v>
      </c>
      <c r="AD5" s="1">
        <f>IF(AND('GMT DATA'!AD5&lt;&gt;"NA",'GMT DATA'!AD5&lt;&gt;"Inf"),'GMT DATA'!AD5,"")</f>
        <v>-28.979285714285702</v>
      </c>
      <c r="AE5" s="1">
        <f>IF(AND('GMT DATA'!AE5&lt;&gt;"NA",'GMT DATA'!AE5&lt;&gt;"Inf"),'GMT DATA'!AE5-'GMT DATA'!AD5,"")</f>
        <v>5.6873459107717004</v>
      </c>
      <c r="AF5" s="1">
        <f>IF(AND('GMT DATA'!AF5&lt;&gt;"NA",'GMT DATA'!AF5&lt;&gt;"Inf"),'GMT DATA'!AG5-'GMT DATA'!AF5,"")</f>
        <v>2.557684085575989</v>
      </c>
      <c r="AG5" s="1">
        <f>MAX(IF(AND('GMT DATA'!AG5&lt;&gt;"NA",'GMT DATA'!AG5&lt;&gt;"Inf"),'GMT DATA'!AG5,""),-AG$2)</f>
        <v>-7.9992857142857101</v>
      </c>
      <c r="AH5" s="1">
        <f>MAX(0,MIN(IF(AND('GMT DATA'!AH5&lt;&gt;"NA",'GMT DATA'!AH5&lt;&gt;"Inf"),'GMT DATA'!AH5-'GMT DATA'!AG5,""),AG5+AG2))</f>
        <v>2.367380952380989</v>
      </c>
      <c r="AI5" s="1">
        <f>IF(AND('GMT DATA'!AI5&lt;&gt;"NA",'GMT DATA'!AI5&lt;&gt;"Inf"),'GMT DATA'!AJ5-'GMT DATA'!AI5,"")</f>
        <v>4.365554010800901</v>
      </c>
      <c r="AJ5" s="1">
        <f>IF(AND('GMT DATA'!AJ5&lt;&gt;"NA",'GMT DATA'!AJ5&lt;&gt;"Inf"),'GMT DATA'!AJ5,"")</f>
        <v>15.119047619047601</v>
      </c>
      <c r="AK5" s="1">
        <f>IF(AND('GMT DATA'!AK5&lt;&gt;"NA",'GMT DATA'!AK5&lt;&gt;"Inf"),'GMT DATA'!AK5-'GMT DATA'!AJ5,"")</f>
        <v>4.3655540108008974</v>
      </c>
      <c r="AL5" s="1">
        <f>IF(AND('GMT DATA'!AL5&lt;&gt;"NA",'GMT DATA'!AL5&lt;&gt;"Inf"),'GMT DATA'!AM5-'GMT DATA'!AL5,"")</f>
        <v>6.3335608293886985</v>
      </c>
      <c r="AM5" s="1">
        <f>IF(AND('GMT DATA'!AM5&lt;&gt;"NA",'GMT DATA'!AM5&lt;&gt;"Inf"),'GMT DATA'!AM5,"")</f>
        <v>-13.587380952381</v>
      </c>
      <c r="AN5" s="1">
        <f>IF(AND('GMT DATA'!AN5&lt;&gt;"NA",'GMT DATA'!AN5&lt;&gt;"Inf"),'GMT DATA'!AN5-'GMT DATA'!AM5,"")</f>
        <v>6.3335608293888299</v>
      </c>
      <c r="AO5" s="1">
        <f>IF(AND('GMT DATA'!AO5&lt;&gt;"NA",'GMT DATA'!AO5&lt;&gt;"Inf"),'GMT DATA'!AP5-'GMT DATA'!AO5,"")</f>
        <v>7.5865136015384991</v>
      </c>
      <c r="AP5" s="1">
        <f>IF(AND('GMT DATA'!AP5&lt;&gt;"NA",'GMT DATA'!AP5&lt;&gt;"Inf"),'GMT DATA'!AP5,"")</f>
        <v>28.706428571428599</v>
      </c>
      <c r="AQ5" s="1">
        <f>IF(AND('GMT DATA'!AQ5&lt;&gt;"NA",'GMT DATA'!AQ5&lt;&gt;"Inf"),'GMT DATA'!AQ5-'GMT DATA'!AP5,"")</f>
        <v>7.5865136015384032</v>
      </c>
      <c r="AR5" s="1">
        <f>IF(AND('GMT DATA'!AR5&lt;&gt;"NA",'GMT DATA'!AR5&lt;&gt;"Inf"),'GMT DATA'!AS5-'GMT DATA'!AR5,"")</f>
        <v>5.8475863926007019</v>
      </c>
      <c r="AS5" s="1">
        <f>IF(AND('GMT DATA'!AS5&lt;&gt;"NA",'GMT DATA'!AS5&lt;&gt;"Inf"),'GMT DATA'!AS5,"")</f>
        <v>-13.1285714285714</v>
      </c>
      <c r="AT5" s="1">
        <f>IF(AND('GMT DATA'!AT5&lt;&gt;"NA",'GMT DATA'!AT5&lt;&gt;"Inf"),'GMT DATA'!AT5-'GMT DATA'!AS5,"")</f>
        <v>5.8475863926006193</v>
      </c>
      <c r="AU5" s="1">
        <f>IF(AND('GMT DATA'!AU5&lt;&gt;"NA",'GMT DATA'!AU5&lt;&gt;"Inf"),'GMT DATA'!AV5-'GMT DATA'!AU5,"")</f>
        <v>4.7726861096032707</v>
      </c>
      <c r="AV5" s="1">
        <f>IF(AND('GMT DATA'!AV5&lt;&gt;"NA",'GMT DATA'!AV5&lt;&gt;"Inf"),'GMT DATA'!AV5,"")</f>
        <v>13.2826190476191</v>
      </c>
      <c r="AW5" s="1">
        <f>IF(AND('GMT DATA'!AW5&lt;&gt;"NA",'GMT DATA'!AW5&lt;&gt;"Inf"),'GMT DATA'!AW5-'GMT DATA'!AV5,"")</f>
        <v>4.7726861096031996</v>
      </c>
      <c r="AX5" s="1">
        <f>IF(AND('GMT DATA'!AX5&lt;&gt;"NA",'GMT DATA'!AX5&lt;&gt;"Inf"),'GMT DATA'!AY5-'GMT DATA'!AX5,"")</f>
        <v>6.6193123538411029</v>
      </c>
      <c r="AY5" s="1">
        <f>IF(AND('GMT DATA'!AY5&lt;&gt;"NA",'GMT DATA'!AY5&lt;&gt;"Inf"),'GMT DATA'!AY5,"")</f>
        <v>26.411190476190502</v>
      </c>
      <c r="AZ5" s="1">
        <f>IF(AND('GMT DATA'!AZ5&lt;&gt;"NA",'GMT DATA'!AZ5&lt;&gt;"Inf"),'GMT DATA'!AZ5-'GMT DATA'!AY5,"")</f>
        <v>6.6193123538410994</v>
      </c>
      <c r="BA5" s="1">
        <f>IF(AND('GMT DATA'!BA5&lt;&gt;"NA",'GMT DATA'!BA5&lt;&gt;"Inf"),'GMT DATA'!BB5-'GMT DATA'!BA5,"")</f>
        <v>131.77476974501593</v>
      </c>
      <c r="BB5" s="1">
        <f>IF(AND('GMT DATA'!BB5&lt;&gt;"NA",'GMT DATA'!BB5&lt;&gt;"Inf"),'GMT DATA'!BB5,"")</f>
        <v>614.54547578357494</v>
      </c>
      <c r="BC5" s="1">
        <f>IF(AND('GMT DATA'!BC5&lt;&gt;"NA",'GMT DATA'!BC5&lt;&gt;"Inf"),'GMT DATA'!BC5-'GMT DATA'!BB5,"")</f>
        <v>131.77476974501701</v>
      </c>
      <c r="BD5" s="1">
        <f>IF(AND('GMT DATA'!BD5&lt;&gt;"NA",'GMT DATA'!BD5&lt;&gt;"Inf"),'GMT DATA'!BE5-'GMT DATA'!BD5,"")</f>
        <v>111.64748597413399</v>
      </c>
      <c r="BE5" s="1">
        <f>IF(AND('GMT DATA'!BE5&lt;&gt;"NA",'GMT DATA'!BE5&lt;&gt;"Inf"),'GMT DATA'!BE5,"")</f>
        <v>501.53411356608098</v>
      </c>
      <c r="BF5" s="1">
        <f>IF(AND('GMT DATA'!BF5&lt;&gt;"NA",'GMT DATA'!BF5&lt;&gt;"Inf"),'GMT DATA'!BF5-'GMT DATA'!BE5,"")</f>
        <v>111.64748597413308</v>
      </c>
      <c r="BG5" s="1">
        <f>IF(AND('GMT DATA'!BG5&lt;&gt;"NA",'GMT DATA'!BG5&lt;&gt;"Inf"),'GMT DATA'!BH5-'GMT DATA'!BG5,"")</f>
        <v>107.16859314181301</v>
      </c>
      <c r="BH5" s="1">
        <f>IF(AND('GMT DATA'!BH5&lt;&gt;"NA",'GMT DATA'!BH5&lt;&gt;"Inf"),'GMT DATA'!BH5,"")</f>
        <v>477.651069408598</v>
      </c>
      <c r="BI5" s="1">
        <f>IF(AND('GMT DATA'!BI5&lt;&gt;"NA",'GMT DATA'!BI5&lt;&gt;"Inf"),'GMT DATA'!BI5-'GMT DATA'!BH5,"")</f>
        <v>107.16859314181397</v>
      </c>
      <c r="BJ5" s="1">
        <f>IF(AND('GMT DATA'!BJ5&lt;&gt;"NA",'GMT DATA'!BJ5&lt;&gt;"Inf"),'GMT DATA'!BK5-'GMT DATA'!BJ5,"")</f>
        <v>102.58764222351505</v>
      </c>
      <c r="BK5" s="1">
        <f>IF(AND('GMT DATA'!BK5&lt;&gt;"NA",'GMT DATA'!BK5&lt;&gt;"Inf"),'GMT DATA'!BK5,"")</f>
        <v>453.51021993001302</v>
      </c>
      <c r="BL5" s="1">
        <f>IF(AND('GMT DATA'!BL5&lt;&gt;"NA",'GMT DATA'!BL5&lt;&gt;"Inf"),'GMT DATA'!BL5-'GMT DATA'!BK5,"")</f>
        <v>102.58764222351601</v>
      </c>
      <c r="BM5" s="1">
        <f>IF(AND('GMT DATA'!BM5&lt;&gt;"NA",'GMT DATA'!BM5&lt;&gt;"Inf"),'GMT DATA'!BN5-'GMT DATA'!BM5,"")</f>
        <v>88.709438808677021</v>
      </c>
      <c r="BN5" s="1">
        <f>IF(AND('GMT DATA'!BN5&lt;&gt;"NA",'GMT DATA'!BN5&lt;&gt;"Inf"),'GMT DATA'!BN5,"")</f>
        <v>378.53918834141302</v>
      </c>
      <c r="BO5" s="1">
        <f>IF(AND('GMT DATA'!BO5&lt;&gt;"NA",'GMT DATA'!BO5&lt;&gt;"Inf"),'GMT DATA'!BO5-'GMT DATA'!BN5,"")</f>
        <v>88.709438808677987</v>
      </c>
      <c r="BP5" s="1">
        <f>IF(AND('GMT DATA'!BP5&lt;&gt;"NA",'GMT DATA'!BP5&lt;&gt;"Inf"),'GMT DATA'!BQ5-'GMT DATA'!BP5,"")</f>
        <v>59.547356071178001</v>
      </c>
      <c r="BQ5" s="1">
        <f>IF(AND('GMT DATA'!BQ5&lt;&gt;"NA",'GMT DATA'!BQ5&lt;&gt;"Inf"),'GMT DATA'!BQ5,"")</f>
        <v>227.886750012352</v>
      </c>
      <c r="BR5" s="1">
        <f>IF(AND('GMT DATA'!BR5&lt;&gt;"NA",'GMT DATA'!BR5&lt;&gt;"Inf"),'GMT DATA'!BR5-'GMT DATA'!BQ5,"")</f>
        <v>59.547356071178996</v>
      </c>
      <c r="BS5" s="1">
        <f>IF(AND('GMT DATA'!BS5&lt;&gt;"NA",'GMT DATA'!BS5&lt;&gt;"Inf"),'GMT DATA'!BT5-'GMT DATA'!BS5,"")</f>
        <v>228.69401766914791</v>
      </c>
      <c r="BT5" s="1">
        <f>IF(AND('GMT DATA'!BT5&lt;&gt;"NA",'GMT DATA'!BT5&lt;&gt;"Inf"),'GMT DATA'!BT5,"")</f>
        <v>-963.62527925037205</v>
      </c>
      <c r="BU5" s="1">
        <f>IF(AND('GMT DATA'!BU5&lt;&gt;"NA",'GMT DATA'!BU5&lt;&gt;"Inf"),'GMT DATA'!BU5-'GMT DATA'!BT5,"")</f>
        <v>228.69401766915303</v>
      </c>
      <c r="BV5" s="1">
        <f>IF(AND('GMT DATA'!BV5&lt;&gt;"NA",'GMT DATA'!BV5&lt;&gt;"Inf"),'GMT DATA'!BW5-'GMT DATA'!BV5,"")</f>
        <v>166.52344839199793</v>
      </c>
      <c r="BW5" s="1">
        <f>IF(AND('GMT DATA'!BW5&lt;&gt;"NA",'GMT DATA'!BW5&lt;&gt;"Inf"),'GMT DATA'!BW5,"")</f>
        <v>761.11524248395597</v>
      </c>
      <c r="BX5" s="1">
        <f>IF(AND('GMT DATA'!BX5&lt;&gt;"NA",'GMT DATA'!BX5&lt;&gt;"Inf"),'GMT DATA'!BX5-'GMT DATA'!BW5,"")</f>
        <v>166.52344839199907</v>
      </c>
      <c r="BY5" s="4">
        <f>IF(AND('GMT DATA'!BY5&lt;&gt;"NA",'GMT DATA'!BY5&lt;&gt;"Inf"),'GMT DATA'!BZ5-'GMT DATA'!BY5,"")</f>
        <v>0.10071528642403668</v>
      </c>
      <c r="BZ5" s="4">
        <f>IF(AND('GMT DATA'!BZ5&lt;&gt;"NA",'GMT DATA'!BZ5&lt;&gt;"Inf"),'GMT DATA'!BZ5,"")</f>
        <v>0.15591800173769499</v>
      </c>
      <c r="CA5" s="4">
        <f>IF(AND('GMT DATA'!CA5&lt;&gt;"NA",'GMT DATA'!CA5&lt;&gt;"Inf"),'GMT DATA'!CA5-'GMT DATA'!BZ5,"")</f>
        <v>0.10071528642403699</v>
      </c>
      <c r="CB5" s="4">
        <f>IF(AND('GMT DATA'!CB5&lt;&gt;"NA",'GMT DATA'!CB5&lt;&gt;"Inf"),'GMT DATA'!CC5-'GMT DATA'!CB5,"")</f>
        <v>0.1396288211480084</v>
      </c>
      <c r="CC5" s="4">
        <f>IF(AND('GMT DATA'!CC5&lt;&gt;"NA",'GMT DATA'!CC5&lt;&gt;"Inf"),'GMT DATA'!CC5,"")</f>
        <v>6.4119417391797495E-2</v>
      </c>
      <c r="CD5" s="4">
        <f>IF(AND('GMT DATA'!CD5&lt;&gt;"NA",'GMT DATA'!CD5&lt;&gt;"Inf"),'GMT DATA'!CD5-'GMT DATA'!CC5,"")</f>
        <v>0.13962882114800851</v>
      </c>
      <c r="CE5" s="4">
        <f>IF(AND('GMT DATA'!CE5&lt;&gt;"NA",'GMT DATA'!CE5&lt;&gt;"Inf"),'GMT DATA'!CF5-'GMT DATA'!CE5,"")</f>
        <v>0.1244176436154277</v>
      </c>
      <c r="CF5" s="4">
        <f>IF(AND('GMT DATA'!CF5&lt;&gt;"NA",'GMT DATA'!CF5&lt;&gt;"Inf"),'GMT DATA'!CF5,"")</f>
        <v>3.5906597442062697E-2</v>
      </c>
      <c r="CG5" s="4">
        <f>IF(AND('GMT DATA'!CG5&lt;&gt;"NA",'GMT DATA'!CG5&lt;&gt;"Inf"),'GMT DATA'!CG5-'GMT DATA'!CF5,"")</f>
        <v>0.12441764361542729</v>
      </c>
      <c r="CH5" s="1">
        <f>IF(AND('GMT DATA'!CH5&lt;&gt;"NA",'GMT DATA'!CH5&lt;&gt;"Inf"),'GMT DATA'!CI5-'GMT DATA'!CH5,"")</f>
        <v>5.1957959651520298</v>
      </c>
      <c r="CI5" s="1">
        <f>IF(AND('GMT DATA'!CI5&lt;&gt;"NA",'GMT DATA'!CI5&lt;&gt;"Inf"),'GMT DATA'!CI5,"")</f>
        <v>3.6192905158088302</v>
      </c>
      <c r="CJ5" s="1">
        <f>IF(AND('GMT DATA'!CJ5&lt;&gt;"NA",'GMT DATA'!CJ5&lt;&gt;"Inf"),'GMT DATA'!CJ5-'GMT DATA'!CI5,"")</f>
        <v>5.1957959651520405</v>
      </c>
      <c r="CK5" s="1">
        <f>IF(AND('GMT DATA'!CK5&lt;&gt;"NA",'GMT DATA'!CK5&lt;&gt;"Inf"),'GMT DATA'!CL5-'GMT DATA'!CK5,"")</f>
        <v>3.5808104925097197</v>
      </c>
      <c r="CL5" s="1">
        <f>IF(AND('GMT DATA'!CL5&lt;&gt;"NA",'GMT DATA'!CL5&lt;&gt;"Inf"),'GMT DATA'!CL5,"")</f>
        <v>-3.085</v>
      </c>
      <c r="CM5" s="1">
        <f>IF(AND('GMT DATA'!CM5&lt;&gt;"NA",'GMT DATA'!CM5&lt;&gt;"Inf"),'GMT DATA'!CM5-'GMT DATA'!CL5,"")</f>
        <v>3.5808104925097179</v>
      </c>
      <c r="CN5" s="1">
        <f>IF(AND('GMT DATA'!CN5&lt;&gt;"NA",'GMT DATA'!CN5&lt;&gt;"Inf"),'GMT DATA'!CO5-'GMT DATA'!CN5,"")</f>
        <v>4.1258089797564397</v>
      </c>
      <c r="CO5" s="1">
        <f>IF(AND('GMT DATA'!CO5&lt;&gt;"NA",'GMT DATA'!CO5&lt;&gt;"Inf"),'GMT DATA'!CO5,"")</f>
        <v>0.41452380952381002</v>
      </c>
      <c r="CP5" s="1">
        <f>IF(AND('GMT DATA'!CP5&lt;&gt;"NA",'GMT DATA'!CP5&lt;&gt;"Inf"),'GMT DATA'!CP5-'GMT DATA'!CO5,"")</f>
        <v>4.1258089797564406</v>
      </c>
      <c r="CQ5" s="1">
        <f>IF(AND('GMT DATA'!CQ5&lt;&gt;"NA",'GMT DATA'!CQ5&lt;&gt;"Inf"),'GMT DATA'!CR5-'GMT DATA'!CQ5,"")</f>
        <v>5.5015306650668094</v>
      </c>
      <c r="CR5" s="1">
        <f>IF(AND('GMT DATA'!CR5&lt;&gt;"NA",'GMT DATA'!CR5&lt;&gt;"Inf"),'GMT DATA'!CR5,"")</f>
        <v>2.8092857142857199</v>
      </c>
      <c r="CS5" s="1">
        <f>IF(AND('GMT DATA'!CS5&lt;&gt;"NA",'GMT DATA'!CS5&lt;&gt;"Inf"),'GMT DATA'!CS5-'GMT DATA'!CR5,"")</f>
        <v>5.5015306650668112</v>
      </c>
      <c r="CT5" s="1">
        <f>IF(AND('GMT DATA'!CT5&lt;&gt;"NA",'GMT DATA'!CT5&lt;&gt;"Inf"),'GMT DATA'!CU5-'GMT DATA'!CT5,"")</f>
        <v>0.56431685668534604</v>
      </c>
      <c r="CU5" s="1">
        <f>IF(AND('GMT DATA'!CU5&lt;&gt;"NA",'GMT DATA'!CU5&lt;&gt;"Inf"),'GMT DATA'!CU5,"")</f>
        <v>0.208095238095238</v>
      </c>
      <c r="CV5" s="1">
        <f>IF(AND('GMT DATA'!CV5&lt;&gt;"NA",'GMT DATA'!CV5&lt;&gt;"Inf"),'GMT DATA'!CV5-'GMT DATA'!CU5,"")</f>
        <v>0.56431685668534604</v>
      </c>
      <c r="CW5" s="1">
        <f>IF(AND('GMT DATA'!CW5&lt;&gt;"NA",'GMT DATA'!CW5&lt;&gt;"Inf"),'GMT DATA'!CX5-'GMT DATA'!CW5,"")</f>
        <v>9.1225884089462E-2</v>
      </c>
      <c r="CX5" s="1">
        <f>IF(AND('GMT DATA'!CX5&lt;&gt;"NA",'GMT DATA'!CX5&lt;&gt;"Inf"),'GMT DATA'!CX5,"")</f>
        <v>-0.113088703069576</v>
      </c>
      <c r="CY5" s="1">
        <f>IF(AND('GMT DATA'!CY5&lt;&gt;"NA",'GMT DATA'!CY5&lt;&gt;"Inf"),'GMT DATA'!CY5-'GMT DATA'!CX5,"")</f>
        <v>9.1225884089462098E-2</v>
      </c>
      <c r="CZ5" s="1">
        <f>IF(AND('GMT DATA'!CZ5&lt;&gt;"NA",'GMT DATA'!CZ5&lt;&gt;"Inf"),'GMT DATA'!DA5-'GMT DATA'!CZ5,"")</f>
        <v>2.8755310961552194</v>
      </c>
      <c r="DA5" s="1">
        <f>IF(AND('GMT DATA'!DA5&lt;&gt;"NA",'GMT DATA'!DA5&lt;&gt;"Inf"),'GMT DATA'!DA5,"")</f>
        <v>4.1318085722696196</v>
      </c>
      <c r="DB5" s="1">
        <f>IF(AND('GMT DATA'!DB5&lt;&gt;"NA",'GMT DATA'!DB5&lt;&gt;"Inf"),'GMT DATA'!DB5-'GMT DATA'!DA5,"")</f>
        <v>2.8755310961552203</v>
      </c>
      <c r="DC5" s="1">
        <f>IF(AND('GMT DATA'!DC5&lt;&gt;"NA",'GMT DATA'!DC5&lt;&gt;"Inf"),'GMT DATA'!DD5-'GMT DATA'!DC5,"")</f>
        <v>11.927033702515709</v>
      </c>
      <c r="DD5" s="1">
        <f>IF(AND('GMT DATA'!DD5&lt;&gt;"NA",'GMT DATA'!DD5&lt;&gt;"Inf"),'GMT DATA'!DD5,"")</f>
        <v>10.7970067560105</v>
      </c>
      <c r="DE5" s="1">
        <f>IF(AND('GMT DATA'!DE5&lt;&gt;"NA",'GMT DATA'!DE5&lt;&gt;"Inf"),'GMT DATA'!DE5-'GMT DATA'!DD5,"")</f>
        <v>11.9270337025157</v>
      </c>
    </row>
    <row r="6" spans="1:109">
      <c r="A6" t="str">
        <f>IF(AND('GMT DATA'!A6&lt;&gt;"NA",'GMT DATA'!A6&lt;&gt;"Inf"),'GMT DATA'!A6,"")</f>
        <v>+3C</v>
      </c>
      <c r="B6" s="1">
        <f>IF(AND('GMT DATA'!B6&lt;&gt;"NA",'GMT DATA'!B6&lt;&gt;"Inf"),'GMT DATA'!C6-'GMT DATA'!B6,"")</f>
        <v>1.4359252800892</v>
      </c>
      <c r="C6" s="1">
        <f>IF(AND('GMT DATA'!C6&lt;&gt;"NA",'GMT DATA'!C6&lt;&gt;"Inf"),'GMT DATA'!C6,"")</f>
        <v>5.4997524736159402</v>
      </c>
      <c r="D6" s="1">
        <f>IF(AND('GMT DATA'!D6&lt;&gt;"NA",'GMT DATA'!D6&lt;&gt;"Inf"),'GMT DATA'!D6-'GMT DATA'!C6,"")</f>
        <v>1.4359252800891902</v>
      </c>
      <c r="E6" s="1">
        <f>IF(AND('GMT DATA'!E6&lt;&gt;"NA",'GMT DATA'!E6&lt;&gt;"Inf"),'GMT DATA'!F6-'GMT DATA'!E6,"")</f>
        <v>1.0305293953338497</v>
      </c>
      <c r="F6" s="1">
        <f>IF(AND('GMT DATA'!F6&lt;&gt;"NA",'GMT DATA'!F6&lt;&gt;"Inf"),'GMT DATA'!F6,"")</f>
        <v>4.4265936574481799</v>
      </c>
      <c r="G6" s="1">
        <f>IF(AND('GMT DATA'!G6&lt;&gt;"NA",'GMT DATA'!G6&lt;&gt;"Inf"),'GMT DATA'!G6-'GMT DATA'!F6,"")</f>
        <v>1.0305293953338497</v>
      </c>
      <c r="H6" s="1">
        <f>IF(AND('GMT DATA'!H6&lt;&gt;"NA",'GMT DATA'!H6&lt;&gt;"Inf"),'GMT DATA'!I6-'GMT DATA'!H6,"")</f>
        <v>0.92855237579005045</v>
      </c>
      <c r="I6" s="1">
        <f>IF(AND('GMT DATA'!I6&lt;&gt;"NA",'GMT DATA'!I6&lt;&gt;"Inf"),'GMT DATA'!I6,"")</f>
        <v>4.1856093494854303</v>
      </c>
      <c r="J6" s="1">
        <f>IF(AND('GMT DATA'!J6&lt;&gt;"NA",'GMT DATA'!J6&lt;&gt;"Inf"),'GMT DATA'!J6-'GMT DATA'!I6,"")</f>
        <v>0.92855237579004957</v>
      </c>
      <c r="K6" s="1">
        <f>IF(AND('GMT DATA'!K6&lt;&gt;"NA",'GMT DATA'!K6&lt;&gt;"Inf"),'GMT DATA'!L6-'GMT DATA'!K6,"")</f>
        <v>1.9639057649350797</v>
      </c>
      <c r="L6" s="1">
        <f>IF(AND('GMT DATA'!L6&lt;&gt;"NA",'GMT DATA'!L6&lt;&gt;"Inf"),'GMT DATA'!L6,"")</f>
        <v>5.7826554856035397</v>
      </c>
      <c r="M6" s="1">
        <f>IF(AND('GMT DATA'!M6&lt;&gt;"NA",'GMT DATA'!M6&lt;&gt;"Inf"),'GMT DATA'!M6-'GMT DATA'!L6,"")</f>
        <v>1.9639057649350802</v>
      </c>
      <c r="N6" s="1">
        <f>IF(AND('GMT DATA'!N6&lt;&gt;"NA",'GMT DATA'!N6&lt;&gt;"Inf"),'GMT DATA'!O6-'GMT DATA'!N6,"")</f>
        <v>1.1832993881481402</v>
      </c>
      <c r="O6" s="1">
        <f>IF(AND('GMT DATA'!O6&lt;&gt;"NA",'GMT DATA'!O6&lt;&gt;"Inf"),'GMT DATA'!O6,"")</f>
        <v>4.5058309918358201</v>
      </c>
      <c r="P6" s="1">
        <f>IF(AND('GMT DATA'!P6&lt;&gt;"NA",'GMT DATA'!P6&lt;&gt;"Inf"),'GMT DATA'!P6-'GMT DATA'!O6,"")</f>
        <v>1.1832993881481402</v>
      </c>
      <c r="Q6" s="1">
        <f>IF(AND('GMT DATA'!Q6&lt;&gt;"NA",'GMT DATA'!Q6&lt;&gt;"Inf"),'GMT DATA'!R6-'GMT DATA'!Q6,"")</f>
        <v>2.4523320735775291</v>
      </c>
      <c r="R6" s="1">
        <f>IF(AND('GMT DATA'!R6&lt;&gt;"NA",'GMT DATA'!R6&lt;&gt;"Inf"),'GMT DATA'!R6,"")</f>
        <v>9.4855671289988894</v>
      </c>
      <c r="S6" s="1">
        <f>IF(AND('GMT DATA'!S6&lt;&gt;"NA",'GMT DATA'!S6&lt;&gt;"Inf"),'GMT DATA'!S6-'GMT DATA'!R6,"")</f>
        <v>2.4523320735775105</v>
      </c>
      <c r="T6" s="1">
        <f>IF(AND('GMT DATA'!T6&lt;&gt;"NA",'GMT DATA'!T6&lt;&gt;"Inf"),'GMT DATA'!U6-'GMT DATA'!T6,"")</f>
        <v>1.4467214510610797</v>
      </c>
      <c r="U6" s="1">
        <f>IF(AND('GMT DATA'!U6&lt;&gt;"NA",'GMT DATA'!U6&lt;&gt;"Inf"),'GMT DATA'!U6,"")</f>
        <v>4.9366695731594499</v>
      </c>
      <c r="V6" s="1">
        <f>IF(AND('GMT DATA'!V6&lt;&gt;"NA",'GMT DATA'!V6&lt;&gt;"Inf"),'GMT DATA'!V6-'GMT DATA'!U6,"")</f>
        <v>1.4467214510610704</v>
      </c>
      <c r="W6" s="1">
        <f>IF(AND('GMT DATA'!W6&lt;&gt;"NA",'GMT DATA'!W6&lt;&gt;"Inf"),'GMT DATA'!X6-'GMT DATA'!W6,"")</f>
        <v>13.263261008439301</v>
      </c>
      <c r="X6" s="1">
        <f>IF(AND('GMT DATA'!X6&lt;&gt;"NA",'GMT DATA'!X6&lt;&gt;"Inf"),'GMT DATA'!X6,"")</f>
        <v>42.6363392857143</v>
      </c>
      <c r="Y6" s="1">
        <f>IF(AND('GMT DATA'!Y6&lt;&gt;"NA",'GMT DATA'!Y6&lt;&gt;"Inf"),'GMT DATA'!Y6-'GMT DATA'!X6,"")</f>
        <v>13.263261008439201</v>
      </c>
      <c r="Z6" s="1">
        <f>IF(AND('GMT DATA'!Z6&lt;&gt;"NA",'GMT DATA'!Z6&lt;&gt;"Inf"),'GMT DATA'!AA6-'GMT DATA'!Z6,"")</f>
        <v>10.050851986732301</v>
      </c>
      <c r="AA6" s="1">
        <f>IF(AND('GMT DATA'!AA6&lt;&gt;"NA",'GMT DATA'!AA6&lt;&gt;"Inf"),'GMT DATA'!AA6,"")</f>
        <v>20.633779761904801</v>
      </c>
      <c r="AB6" s="1">
        <f>IF(AND('GMT DATA'!AB6&lt;&gt;"NA",'GMT DATA'!AB6&lt;&gt;"Inf"),'GMT DATA'!AB6-'GMT DATA'!AA6,"")</f>
        <v>10.050851986732198</v>
      </c>
      <c r="AC6" s="1">
        <f>IF(AND('GMT DATA'!AC6&lt;&gt;"NA",'GMT DATA'!AC6&lt;&gt;"Inf"),'GMT DATA'!AD6-'GMT DATA'!AC6,"")</f>
        <v>7.8015170607111983</v>
      </c>
      <c r="AD6" s="1">
        <f>IF(AND('GMT DATA'!AD6&lt;&gt;"NA",'GMT DATA'!AD6&lt;&gt;"Inf"),'GMT DATA'!AD6,"")</f>
        <v>-44.414801587301604</v>
      </c>
      <c r="AE6" s="1">
        <f>IF(AND('GMT DATA'!AE6&lt;&gt;"NA",'GMT DATA'!AE6&lt;&gt;"Inf"),'GMT DATA'!AE6-'GMT DATA'!AD6,"")</f>
        <v>7.8015170607112054</v>
      </c>
      <c r="AF6" s="1">
        <f>IF(AND('GMT DATA'!AF6&lt;&gt;"NA",'GMT DATA'!AF6&lt;&gt;"Inf"),'GMT DATA'!AG6-'GMT DATA'!AF6,"")</f>
        <v>1.8616631928562999</v>
      </c>
      <c r="AG6" s="1">
        <f>MAX(IF(AND('GMT DATA'!AG6&lt;&gt;"NA",'GMT DATA'!AG6&lt;&gt;"Inf"),'GMT DATA'!AG6,""),-AG$2)</f>
        <v>-10.366666666666699</v>
      </c>
      <c r="AH6" s="1">
        <f>MAX(0,MIN(IF(AND('GMT DATA'!AH6&lt;&gt;"NA",'GMT DATA'!AH6&lt;&gt;"Inf"),'GMT DATA'!AH6-'GMT DATA'!AG6,""),AG6+AG2))</f>
        <v>0</v>
      </c>
      <c r="AI6" s="1">
        <f>IF(AND('GMT DATA'!AI6&lt;&gt;"NA",'GMT DATA'!AI6&lt;&gt;"Inf"),'GMT DATA'!AJ6-'GMT DATA'!AI6,"")</f>
        <v>6.9501739365754993</v>
      </c>
      <c r="AJ6" s="1">
        <f>IF(AND('GMT DATA'!AJ6&lt;&gt;"NA",'GMT DATA'!AJ6&lt;&gt;"Inf"),'GMT DATA'!AJ6,"")</f>
        <v>21.854861111111099</v>
      </c>
      <c r="AK6" s="1">
        <f>IF(AND('GMT DATA'!AK6&lt;&gt;"NA",'GMT DATA'!AK6&lt;&gt;"Inf"),'GMT DATA'!AK6-'GMT DATA'!AJ6,"")</f>
        <v>6.9501739365756023</v>
      </c>
      <c r="AL6" s="1">
        <f>IF(AND('GMT DATA'!AL6&lt;&gt;"NA",'GMT DATA'!AL6&lt;&gt;"Inf"),'GMT DATA'!AM6-'GMT DATA'!AL6,"")</f>
        <v>8.1044911150065992</v>
      </c>
      <c r="AM6" s="1">
        <f>IF(AND('GMT DATA'!AM6&lt;&gt;"NA",'GMT DATA'!AM6&lt;&gt;"Inf"),'GMT DATA'!AM6,"")</f>
        <v>-19.527212301587301</v>
      </c>
      <c r="AN6" s="1">
        <f>IF(AND('GMT DATA'!AN6&lt;&gt;"NA",'GMT DATA'!AN6&lt;&gt;"Inf"),'GMT DATA'!AN6-'GMT DATA'!AM6,"")</f>
        <v>8.104491115006601</v>
      </c>
      <c r="AO6" s="1">
        <f>IF(AND('GMT DATA'!AO6&lt;&gt;"NA",'GMT DATA'!AO6&lt;&gt;"Inf"),'GMT DATA'!AP6-'GMT DATA'!AO6,"")</f>
        <v>11.220801259474396</v>
      </c>
      <c r="AP6" s="1">
        <f>IF(AND('GMT DATA'!AP6&lt;&gt;"NA",'GMT DATA'!AP6&lt;&gt;"Inf"),'GMT DATA'!AP6,"")</f>
        <v>41.382073412698396</v>
      </c>
      <c r="AQ6" s="1">
        <f>IF(AND('GMT DATA'!AQ6&lt;&gt;"NA",'GMT DATA'!AQ6&lt;&gt;"Inf"),'GMT DATA'!AQ6-'GMT DATA'!AP6,"")</f>
        <v>11.220801259474406</v>
      </c>
      <c r="AR6" s="1">
        <f>IF(AND('GMT DATA'!AR6&lt;&gt;"NA",'GMT DATA'!AR6&lt;&gt;"Inf"),'GMT DATA'!AS6-'GMT DATA'!AR6,"")</f>
        <v>6.5226244839008984</v>
      </c>
      <c r="AS6" s="1">
        <f>IF(AND('GMT DATA'!AS6&lt;&gt;"NA",'GMT DATA'!AS6&lt;&gt;"Inf"),'GMT DATA'!AS6,"")</f>
        <v>-20.9872023809524</v>
      </c>
      <c r="AT6" s="1">
        <f>IF(AND('GMT DATA'!AT6&lt;&gt;"NA",'GMT DATA'!AT6&lt;&gt;"Inf"),'GMT DATA'!AT6-'GMT DATA'!AS6,"")</f>
        <v>6.5226244839009997</v>
      </c>
      <c r="AU6" s="1">
        <f>IF(AND('GMT DATA'!AU6&lt;&gt;"NA",'GMT DATA'!AU6&lt;&gt;"Inf"),'GMT DATA'!AV6-'GMT DATA'!AU6,"")</f>
        <v>5.8026434050128</v>
      </c>
      <c r="AV6" s="1">
        <f>IF(AND('GMT DATA'!AV6&lt;&gt;"NA",'GMT DATA'!AV6&lt;&gt;"Inf"),'GMT DATA'!AV6,"")</f>
        <v>19.2695238095238</v>
      </c>
      <c r="AW6" s="1">
        <f>IF(AND('GMT DATA'!AW6&lt;&gt;"NA",'GMT DATA'!AW6&lt;&gt;"Inf"),'GMT DATA'!AW6-'GMT DATA'!AV6,"")</f>
        <v>5.8026434050127982</v>
      </c>
      <c r="AX6" s="1">
        <f>IF(AND('GMT DATA'!AX6&lt;&gt;"NA",'GMT DATA'!AX6&lt;&gt;"Inf"),'GMT DATA'!AY6-'GMT DATA'!AX6,"")</f>
        <v>8.0319153488810002</v>
      </c>
      <c r="AY6" s="1">
        <f>IF(AND('GMT DATA'!AY6&lt;&gt;"NA",'GMT DATA'!AY6&lt;&gt;"Inf"),'GMT DATA'!AY6,"")</f>
        <v>40.256726190476201</v>
      </c>
      <c r="AZ6" s="1">
        <f>IF(AND('GMT DATA'!AZ6&lt;&gt;"NA",'GMT DATA'!AZ6&lt;&gt;"Inf"),'GMT DATA'!AZ6-'GMT DATA'!AY6,"")</f>
        <v>8.0319153488810002</v>
      </c>
      <c r="BA6" s="1">
        <f>IF(AND('GMT DATA'!BA6&lt;&gt;"NA",'GMT DATA'!BA6&lt;&gt;"Inf"),'GMT DATA'!BB6-'GMT DATA'!BA6,"")</f>
        <v>197.12387921718198</v>
      </c>
      <c r="BB6" s="1">
        <f>IF(AND('GMT DATA'!BB6&lt;&gt;"NA",'GMT DATA'!BB6&lt;&gt;"Inf"),'GMT DATA'!BB6,"")</f>
        <v>979.643557935442</v>
      </c>
      <c r="BC6" s="1">
        <f>IF(AND('GMT DATA'!BC6&lt;&gt;"NA",'GMT DATA'!BC6&lt;&gt;"Inf"),'GMT DATA'!BC6-'GMT DATA'!BB6,"")</f>
        <v>197.123879217178</v>
      </c>
      <c r="BD6" s="1">
        <f>IF(AND('GMT DATA'!BD6&lt;&gt;"NA",'GMT DATA'!BD6&lt;&gt;"Inf"),'GMT DATA'!BE6-'GMT DATA'!BD6,"")</f>
        <v>173.52583646407902</v>
      </c>
      <c r="BE6" s="1">
        <f>IF(AND('GMT DATA'!BE6&lt;&gt;"NA",'GMT DATA'!BE6&lt;&gt;"Inf"),'GMT DATA'!BE6,"")</f>
        <v>800.64873029315299</v>
      </c>
      <c r="BF6" s="1">
        <f>IF(AND('GMT DATA'!BF6&lt;&gt;"NA",'GMT DATA'!BF6&lt;&gt;"Inf"),'GMT DATA'!BF6-'GMT DATA'!BE6,"")</f>
        <v>173.525836464078</v>
      </c>
      <c r="BG6" s="1">
        <f>IF(AND('GMT DATA'!BG6&lt;&gt;"NA",'GMT DATA'!BG6&lt;&gt;"Inf"),'GMT DATA'!BH6-'GMT DATA'!BG6,"")</f>
        <v>168.08337531136397</v>
      </c>
      <c r="BH6" s="1">
        <f>IF(AND('GMT DATA'!BH6&lt;&gt;"NA",'GMT DATA'!BH6&lt;&gt;"Inf"),'GMT DATA'!BH6,"")</f>
        <v>764.66254031226799</v>
      </c>
      <c r="BI6" s="1">
        <f>IF(AND('GMT DATA'!BI6&lt;&gt;"NA",'GMT DATA'!BI6&lt;&gt;"Inf"),'GMT DATA'!BI6-'GMT DATA'!BH6,"")</f>
        <v>168.08337531136306</v>
      </c>
      <c r="BJ6" s="1">
        <f>IF(AND('GMT DATA'!BJ6&lt;&gt;"NA",'GMT DATA'!BJ6&lt;&gt;"Inf"),'GMT DATA'!BK6-'GMT DATA'!BJ6,"")</f>
        <v>162.56045312861102</v>
      </c>
      <c r="BK6" s="1">
        <f>IF(AND('GMT DATA'!BK6&lt;&gt;"NA",'GMT DATA'!BK6&lt;&gt;"Inf"),'GMT DATA'!BK6,"")</f>
        <v>728.43218268016005</v>
      </c>
      <c r="BL6" s="1">
        <f>IF(AND('GMT DATA'!BL6&lt;&gt;"NA",'GMT DATA'!BL6&lt;&gt;"Inf"),'GMT DATA'!BL6-'GMT DATA'!BK6,"")</f>
        <v>162.56045312861193</v>
      </c>
      <c r="BM6" s="1">
        <f>IF(AND('GMT DATA'!BM6&lt;&gt;"NA",'GMT DATA'!BM6&lt;&gt;"Inf"),'GMT DATA'!BN6-'GMT DATA'!BM6,"")</f>
        <v>144.89424574754099</v>
      </c>
      <c r="BN6" s="1">
        <f>IF(AND('GMT DATA'!BN6&lt;&gt;"NA",'GMT DATA'!BN6&lt;&gt;"Inf"),'GMT DATA'!BN6,"")</f>
        <v>616.34191808428102</v>
      </c>
      <c r="BO6" s="1">
        <f>IF(AND('GMT DATA'!BO6&lt;&gt;"NA",'GMT DATA'!BO6&lt;&gt;"Inf"),'GMT DATA'!BO6-'GMT DATA'!BN6,"")</f>
        <v>144.89424574754003</v>
      </c>
      <c r="BP6" s="1">
        <f>IF(AND('GMT DATA'!BP6&lt;&gt;"NA",'GMT DATA'!BP6&lt;&gt;"Inf"),'GMT DATA'!BQ6-'GMT DATA'!BP6,"")</f>
        <v>111.32786388513898</v>
      </c>
      <c r="BQ6" s="1">
        <f>IF(AND('GMT DATA'!BQ6&lt;&gt;"NA",'GMT DATA'!BQ6&lt;&gt;"Inf"),'GMT DATA'!BQ6,"")</f>
        <v>392.61585330811801</v>
      </c>
      <c r="BR6" s="1">
        <f>IF(AND('GMT DATA'!BR6&lt;&gt;"NA",'GMT DATA'!BR6&lt;&gt;"Inf"),'GMT DATA'!BR6-'GMT DATA'!BQ6,"")</f>
        <v>111.32786388513802</v>
      </c>
      <c r="BS6" s="1">
        <f>IF(AND('GMT DATA'!BS6&lt;&gt;"NA",'GMT DATA'!BS6&lt;&gt;"Inf"),'GMT DATA'!BT6-'GMT DATA'!BS6,"")</f>
        <v>241.26993155709988</v>
      </c>
      <c r="BT6" s="1">
        <f>IF(AND('GMT DATA'!BT6&lt;&gt;"NA",'GMT DATA'!BT6&lt;&gt;"Inf"),'GMT DATA'!BT6,"")</f>
        <v>-1450.3140403166301</v>
      </c>
      <c r="BU6" s="1">
        <f>IF(AND('GMT DATA'!BU6&lt;&gt;"NA",'GMT DATA'!BU6&lt;&gt;"Inf"),'GMT DATA'!BU6-'GMT DATA'!BT6,"")</f>
        <v>241.26993155711011</v>
      </c>
      <c r="BV6" s="1">
        <f>IF(AND('GMT DATA'!BV6&lt;&gt;"NA",'GMT DATA'!BV6&lt;&gt;"Inf"),'GMT DATA'!BW6-'GMT DATA'!BV6,"")</f>
        <v>232.10915710238294</v>
      </c>
      <c r="BW6" s="1">
        <f>IF(AND('GMT DATA'!BW6&lt;&gt;"NA",'GMT DATA'!BW6&lt;&gt;"Inf"),'GMT DATA'!BW6,"")</f>
        <v>1199.64532565889</v>
      </c>
      <c r="BX6" s="1">
        <f>IF(AND('GMT DATA'!BX6&lt;&gt;"NA",'GMT DATA'!BX6&lt;&gt;"Inf"),'GMT DATA'!BX6-'GMT DATA'!BW6,"")</f>
        <v>232.1091571023801</v>
      </c>
      <c r="BY6" s="4">
        <f>IF(AND('GMT DATA'!BY6&lt;&gt;"NA",'GMT DATA'!BY6&lt;&gt;"Inf"),'GMT DATA'!BZ6-'GMT DATA'!BY6,"")</f>
        <v>0.15352629386357297</v>
      </c>
      <c r="BZ6" s="4">
        <f>IF(AND('GMT DATA'!BZ6&lt;&gt;"NA",'GMT DATA'!BZ6&lt;&gt;"Inf"),'GMT DATA'!BZ6,"")</f>
        <v>0.25827514079895297</v>
      </c>
      <c r="CA6" s="4">
        <f>IF(AND('GMT DATA'!CA6&lt;&gt;"NA",'GMT DATA'!CA6&lt;&gt;"Inf"),'GMT DATA'!CA6-'GMT DATA'!BZ6,"")</f>
        <v>0.15352629386357403</v>
      </c>
      <c r="CB6" s="4">
        <f>IF(AND('GMT DATA'!CB6&lt;&gt;"NA",'GMT DATA'!CB6&lt;&gt;"Inf"),'GMT DATA'!CC6-'GMT DATA'!CB6,"")</f>
        <v>0.17757589673296362</v>
      </c>
      <c r="CC6" s="4">
        <f>IF(AND('GMT DATA'!CC6&lt;&gt;"NA",'GMT DATA'!CC6&lt;&gt;"Inf"),'GMT DATA'!CC6,"")</f>
        <v>0.13739229141450701</v>
      </c>
      <c r="CD6" s="4">
        <f>IF(AND('GMT DATA'!CD6&lt;&gt;"NA",'GMT DATA'!CD6&lt;&gt;"Inf"),'GMT DATA'!CD6-'GMT DATA'!CC6,"")</f>
        <v>0.17757589673296401</v>
      </c>
      <c r="CE6" s="4">
        <f>IF(AND('GMT DATA'!CE6&lt;&gt;"NA",'GMT DATA'!CE6&lt;&gt;"Inf"),'GMT DATA'!CF6-'GMT DATA'!CE6,"")</f>
        <v>0.17198682250179759</v>
      </c>
      <c r="CF6" s="4">
        <f>IF(AND('GMT DATA'!CF6&lt;&gt;"NA",'GMT DATA'!CF6&lt;&gt;"Inf"),'GMT DATA'!CF6,"")</f>
        <v>6.5702232485773601E-2</v>
      </c>
      <c r="CG6" s="4">
        <f>IF(AND('GMT DATA'!CG6&lt;&gt;"NA",'GMT DATA'!CG6&lt;&gt;"Inf"),'GMT DATA'!CG6-'GMT DATA'!CF6,"")</f>
        <v>0.17198682250179742</v>
      </c>
      <c r="CH6" s="1">
        <f>IF(AND('GMT DATA'!CH6&lt;&gt;"NA",'GMT DATA'!CH6&lt;&gt;"Inf"),'GMT DATA'!CI6-'GMT DATA'!CH6,"")</f>
        <v>4.5345383913221866</v>
      </c>
      <c r="CI6" s="1">
        <f>IF(AND('GMT DATA'!CI6&lt;&gt;"NA",'GMT DATA'!CI6&lt;&gt;"Inf"),'GMT DATA'!CI6,"")</f>
        <v>5.2759219219571101</v>
      </c>
      <c r="CJ6" s="1">
        <f>IF(AND('GMT DATA'!CJ6&lt;&gt;"NA",'GMT DATA'!CJ6&lt;&gt;"Inf"),'GMT DATA'!CJ6-'GMT DATA'!CI6,"")</f>
        <v>4.5345383913221795</v>
      </c>
      <c r="CK6" s="1">
        <f>IF(AND('GMT DATA'!CK6&lt;&gt;"NA",'GMT DATA'!CK6&lt;&gt;"Inf"),'GMT DATA'!CL6-'GMT DATA'!CK6,"")</f>
        <v>4.8913979348231189</v>
      </c>
      <c r="CL6" s="1">
        <f>IF(AND('GMT DATA'!CL6&lt;&gt;"NA",'GMT DATA'!CL6&lt;&gt;"Inf"),'GMT DATA'!CL6,"")</f>
        <v>-4.0031051587301603</v>
      </c>
      <c r="CM6" s="1">
        <f>IF(AND('GMT DATA'!CM6&lt;&gt;"NA",'GMT DATA'!CM6&lt;&gt;"Inf"),'GMT DATA'!CM6-'GMT DATA'!CL6,"")</f>
        <v>4.891397934823126</v>
      </c>
      <c r="CN6" s="1">
        <f>IF(AND('GMT DATA'!CN6&lt;&gt;"NA",'GMT DATA'!CN6&lt;&gt;"Inf"),'GMT DATA'!CO6-'GMT DATA'!CN6,"")</f>
        <v>5.5263418685007322</v>
      </c>
      <c r="CO6" s="1">
        <f>IF(AND('GMT DATA'!CO6&lt;&gt;"NA",'GMT DATA'!CO6&lt;&gt;"Inf"),'GMT DATA'!CO6,"")</f>
        <v>0.69676587301587201</v>
      </c>
      <c r="CP6" s="1">
        <f>IF(AND('GMT DATA'!CP6&lt;&gt;"NA",'GMT DATA'!CP6&lt;&gt;"Inf"),'GMT DATA'!CP6-'GMT DATA'!CO6,"")</f>
        <v>5.5263418685007277</v>
      </c>
      <c r="CQ6" s="1">
        <f>IF(AND('GMT DATA'!CQ6&lt;&gt;"NA",'GMT DATA'!CQ6&lt;&gt;"Inf"),'GMT DATA'!CR6-'GMT DATA'!CQ6,"")</f>
        <v>8.0661508941601792</v>
      </c>
      <c r="CR6" s="1">
        <f>IF(AND('GMT DATA'!CR6&lt;&gt;"NA",'GMT DATA'!CR6&lt;&gt;"Inf"),'GMT DATA'!CR6,"")</f>
        <v>3.33498015873016</v>
      </c>
      <c r="CS6" s="1">
        <f>IF(AND('GMT DATA'!CS6&lt;&gt;"NA",'GMT DATA'!CS6&lt;&gt;"Inf"),'GMT DATA'!CS6-'GMT DATA'!CR6,"")</f>
        <v>8.0661508941601401</v>
      </c>
      <c r="CT6" s="1">
        <f>IF(AND('GMT DATA'!CT6&lt;&gt;"NA",'GMT DATA'!CT6&lt;&gt;"Inf"),'GMT DATA'!CU6-'GMT DATA'!CT6,"")</f>
        <v>0.46509389953135016</v>
      </c>
      <c r="CU6" s="1">
        <f>IF(AND('GMT DATA'!CU6&lt;&gt;"NA",'GMT DATA'!CU6&lt;&gt;"Inf"),'GMT DATA'!CU6,"")</f>
        <v>0.51310515873015905</v>
      </c>
      <c r="CV6" s="1">
        <f>IF(AND('GMT DATA'!CV6&lt;&gt;"NA",'GMT DATA'!CV6&lt;&gt;"Inf"),'GMT DATA'!CV6-'GMT DATA'!CU6,"")</f>
        <v>0.46509389953134994</v>
      </c>
      <c r="CW6" s="1">
        <f>IF(AND('GMT DATA'!CW6&lt;&gt;"NA",'GMT DATA'!CW6&lt;&gt;"Inf"),'GMT DATA'!CX6-'GMT DATA'!CW6,"")</f>
        <v>9.8725831060110986E-2</v>
      </c>
      <c r="CX6" s="1">
        <f>IF(AND('GMT DATA'!CX6&lt;&gt;"NA",'GMT DATA'!CX6&lt;&gt;"Inf"),'GMT DATA'!CX6,"")</f>
        <v>-0.223912652940392</v>
      </c>
      <c r="CY6" s="1">
        <f>IF(AND('GMT DATA'!CY6&lt;&gt;"NA",'GMT DATA'!CY6&lt;&gt;"Inf"),'GMT DATA'!CY6-'GMT DATA'!CX6,"")</f>
        <v>9.8725831060112013E-2</v>
      </c>
      <c r="CZ6" s="1">
        <f>IF(AND('GMT DATA'!CZ6&lt;&gt;"NA",'GMT DATA'!CZ6&lt;&gt;"Inf"),'GMT DATA'!DA6-'GMT DATA'!CZ6,"")</f>
        <v>3.7401537478245097</v>
      </c>
      <c r="DA6" s="1">
        <f>IF(AND('GMT DATA'!DA6&lt;&gt;"NA",'GMT DATA'!DA6&lt;&gt;"Inf"),'GMT DATA'!DA6,"")</f>
        <v>6.0005859350590498</v>
      </c>
      <c r="DB6" s="1">
        <f>IF(AND('GMT DATA'!DB6&lt;&gt;"NA",'GMT DATA'!DB6&lt;&gt;"Inf"),'GMT DATA'!DB6-'GMT DATA'!DA6,"")</f>
        <v>3.740153747824511</v>
      </c>
      <c r="DC6" s="1">
        <f>IF(AND('GMT DATA'!DC6&lt;&gt;"NA",'GMT DATA'!DC6&lt;&gt;"Inf"),'GMT DATA'!DD6-'GMT DATA'!DC6,"")</f>
        <v>15.131472934046338</v>
      </c>
      <c r="DD6" s="1">
        <f>IF(AND('GMT DATA'!DD6&lt;&gt;"NA",'GMT DATA'!DD6&lt;&gt;"Inf"),'GMT DATA'!DD6,"")</f>
        <v>16.018762414833901</v>
      </c>
      <c r="DE6" s="1">
        <f>IF(AND('GMT DATA'!DE6&lt;&gt;"NA",'GMT DATA'!DE6&lt;&gt;"Inf"),'GMT DATA'!DE6-'GMT DATA'!DD6,"")</f>
        <v>15.1314729340463</v>
      </c>
    </row>
    <row r="7" spans="1:109">
      <c r="A7" t="str">
        <f>IF(AND('GMT DATA'!A7&lt;&gt;"NA",'GMT DATA'!A7&lt;&gt;"Inf"),'GMT DATA'!A7,"")</f>
        <v>+4C</v>
      </c>
      <c r="B7" s="1">
        <f>IF(AND('GMT DATA'!B7&lt;&gt;"NA",'GMT DATA'!B7&lt;&gt;"Inf"),'GMT DATA'!C7-'GMT DATA'!B7,"")</f>
        <v>1.6151798855524602</v>
      </c>
      <c r="C7" s="1">
        <f>IF(AND('GMT DATA'!C7&lt;&gt;"NA",'GMT DATA'!C7&lt;&gt;"Inf"),'GMT DATA'!C7,"")</f>
        <v>7.4220415759828802</v>
      </c>
      <c r="D7" s="1">
        <f>IF(AND('GMT DATA'!D7&lt;&gt;"NA",'GMT DATA'!D7&lt;&gt;"Inf"),'GMT DATA'!D7-'GMT DATA'!C7,"")</f>
        <v>1.6151798855524602</v>
      </c>
      <c r="E7" s="1">
        <f>IF(AND('GMT DATA'!E7&lt;&gt;"NA",'GMT DATA'!E7&lt;&gt;"Inf"),'GMT DATA'!F7-'GMT DATA'!E7,"")</f>
        <v>1.2313873716551704</v>
      </c>
      <c r="F7" s="1">
        <f>IF(AND('GMT DATA'!F7&lt;&gt;"NA",'GMT DATA'!F7&lt;&gt;"Inf"),'GMT DATA'!F7,"")</f>
        <v>6.4101771317923903</v>
      </c>
      <c r="G7" s="1">
        <f>IF(AND('GMT DATA'!G7&lt;&gt;"NA",'GMT DATA'!G7&lt;&gt;"Inf"),'GMT DATA'!G7-'GMT DATA'!F7,"")</f>
        <v>1.2313873716551695</v>
      </c>
      <c r="H7" s="1">
        <f>IF(AND('GMT DATA'!H7&lt;&gt;"NA",'GMT DATA'!H7&lt;&gt;"Inf"),'GMT DATA'!I7-'GMT DATA'!H7,"")</f>
        <v>1.1157289507463801</v>
      </c>
      <c r="I7" s="1">
        <f>IF(AND('GMT DATA'!I7&lt;&gt;"NA",'GMT DATA'!I7&lt;&gt;"Inf"),'GMT DATA'!I7,"")</f>
        <v>5.9613506942802799</v>
      </c>
      <c r="J7" s="1">
        <f>IF(AND('GMT DATA'!J7&lt;&gt;"NA",'GMT DATA'!J7&lt;&gt;"Inf"),'GMT DATA'!J7-'GMT DATA'!I7,"")</f>
        <v>1.1157289507463801</v>
      </c>
      <c r="K7" s="1">
        <f>IF(AND('GMT DATA'!K7&lt;&gt;"NA",'GMT DATA'!K7&lt;&gt;"Inf"),'GMT DATA'!L7-'GMT DATA'!K7,"")</f>
        <v>1.70424352911302</v>
      </c>
      <c r="L7" s="1">
        <f>IF(AND('GMT DATA'!L7&lt;&gt;"NA",'GMT DATA'!L7&lt;&gt;"Inf"),'GMT DATA'!L7,"")</f>
        <v>6.9678255368324802</v>
      </c>
      <c r="M7" s="1">
        <f>IF(AND('GMT DATA'!M7&lt;&gt;"NA",'GMT DATA'!M7&lt;&gt;"Inf"),'GMT DATA'!M7-'GMT DATA'!L7,"")</f>
        <v>1.7042435291130307</v>
      </c>
      <c r="N7" s="1">
        <f>IF(AND('GMT DATA'!N7&lt;&gt;"NA",'GMT DATA'!N7&lt;&gt;"Inf"),'GMT DATA'!O7-'GMT DATA'!N7,"")</f>
        <v>1.3421448969273202</v>
      </c>
      <c r="O7" s="1">
        <f>IF(AND('GMT DATA'!O7&lt;&gt;"NA",'GMT DATA'!O7&lt;&gt;"Inf"),'GMT DATA'!O7,"")</f>
        <v>6.5542839700970701</v>
      </c>
      <c r="P7" s="1">
        <f>IF(AND('GMT DATA'!P7&lt;&gt;"NA",'GMT DATA'!P7&lt;&gt;"Inf"),'GMT DATA'!P7-'GMT DATA'!O7,"")</f>
        <v>1.3421448969273202</v>
      </c>
      <c r="Q7" s="1">
        <f>IF(AND('GMT DATA'!Q7&lt;&gt;"NA",'GMT DATA'!Q7&lt;&gt;"Inf"),'GMT DATA'!R7-'GMT DATA'!Q7,"")</f>
        <v>2.7825368737266203</v>
      </c>
      <c r="R7" s="1">
        <f>IF(AND('GMT DATA'!R7&lt;&gt;"NA",'GMT DATA'!R7&lt;&gt;"Inf"),'GMT DATA'!R7,"")</f>
        <v>12.2210146041953</v>
      </c>
      <c r="S7" s="1">
        <f>IF(AND('GMT DATA'!S7&lt;&gt;"NA",'GMT DATA'!S7&lt;&gt;"Inf"),'GMT DATA'!S7-'GMT DATA'!R7,"")</f>
        <v>2.782536873726599</v>
      </c>
      <c r="T7" s="1">
        <f>IF(AND('GMT DATA'!T7&lt;&gt;"NA",'GMT DATA'!T7&lt;&gt;"Inf"),'GMT DATA'!U7-'GMT DATA'!T7,"")</f>
        <v>2.0291520236426601</v>
      </c>
      <c r="U7" s="1">
        <f>IF(AND('GMT DATA'!U7&lt;&gt;"NA",'GMT DATA'!U7&lt;&gt;"Inf"),'GMT DATA'!U7,"")</f>
        <v>7.5074417160885103</v>
      </c>
      <c r="V7" s="1">
        <f>IF(AND('GMT DATA'!V7&lt;&gt;"NA",'GMT DATA'!V7&lt;&gt;"Inf"),'GMT DATA'!V7-'GMT DATA'!U7,"")</f>
        <v>2.029152023642669</v>
      </c>
      <c r="W7" s="1">
        <f>IF(AND('GMT DATA'!W7&lt;&gt;"NA",'GMT DATA'!W7&lt;&gt;"Inf"),'GMT DATA'!X7-'GMT DATA'!W7,"")</f>
        <v>11.5029204350543</v>
      </c>
      <c r="X7" s="1">
        <f>IF(AND('GMT DATA'!X7&lt;&gt;"NA",'GMT DATA'!X7&lt;&gt;"Inf"),'GMT DATA'!X7,"")</f>
        <v>61.882378405907801</v>
      </c>
      <c r="Y7" s="1">
        <f>IF(AND('GMT DATA'!Y7&lt;&gt;"NA",'GMT DATA'!Y7&lt;&gt;"Inf"),'GMT DATA'!Y7-'GMT DATA'!X7,"")</f>
        <v>11.502920435054293</v>
      </c>
      <c r="Z7" s="1">
        <f>IF(AND('GMT DATA'!Z7&lt;&gt;"NA",'GMT DATA'!Z7&lt;&gt;"Inf"),'GMT DATA'!AA7-'GMT DATA'!Z7,"")</f>
        <v>13.4734545059559</v>
      </c>
      <c r="AA7" s="1">
        <f>IF(AND('GMT DATA'!AA7&lt;&gt;"NA",'GMT DATA'!AA7&lt;&gt;"Inf"),'GMT DATA'!AA7,"")</f>
        <v>36.494728800611199</v>
      </c>
      <c r="AB7" s="1">
        <f>IF(AND('GMT DATA'!AB7&lt;&gt;"NA",'GMT DATA'!AB7&lt;&gt;"Inf"),'GMT DATA'!AB7-'GMT DATA'!AA7,"")</f>
        <v>13.4734545059558</v>
      </c>
      <c r="AC7" s="1">
        <f>IF(AND('GMT DATA'!AC7&lt;&gt;"NA",'GMT DATA'!AC7&lt;&gt;"Inf"),'GMT DATA'!AD7-'GMT DATA'!AC7,"")</f>
        <v>10.413412703719501</v>
      </c>
      <c r="AD7" s="1">
        <f>IF(AND('GMT DATA'!AD7&lt;&gt;"NA",'GMT DATA'!AD7&lt;&gt;"Inf"),'GMT DATA'!AD7,"")</f>
        <v>-58.5081232492997</v>
      </c>
      <c r="AE7" s="1">
        <f>IF(AND('GMT DATA'!AE7&lt;&gt;"NA",'GMT DATA'!AE7&lt;&gt;"Inf"),'GMT DATA'!AE7-'GMT DATA'!AD7,"")</f>
        <v>10.413412703719501</v>
      </c>
      <c r="AF7" s="1">
        <f>IF(AND('GMT DATA'!AF7&lt;&gt;"NA",'GMT DATA'!AF7&lt;&gt;"Inf"),'GMT DATA'!AG7-'GMT DATA'!AF7,"")</f>
        <v>1.0272567829724011</v>
      </c>
      <c r="AG7" s="1">
        <f>MAX(IF(AND('GMT DATA'!AG7&lt;&gt;"NA",'GMT DATA'!AG7&lt;&gt;"Inf"),'GMT DATA'!AG7,""),-AG$2)</f>
        <v>-10.366666666666699</v>
      </c>
      <c r="AH7" s="1">
        <f>MAX(0,MIN(IF(AND('GMT DATA'!AH7&lt;&gt;"NA",'GMT DATA'!AH7&lt;&gt;"Inf"),'GMT DATA'!AH7-'GMT DATA'!AG7,""),AG7+AG2))</f>
        <v>0</v>
      </c>
      <c r="AI7" s="1">
        <f>IF(AND('GMT DATA'!AI7&lt;&gt;"NA",'GMT DATA'!AI7&lt;&gt;"Inf"),'GMT DATA'!AJ7-'GMT DATA'!AI7,"")</f>
        <v>4.2783448662411985</v>
      </c>
      <c r="AJ7" s="1">
        <f>IF(AND('GMT DATA'!AJ7&lt;&gt;"NA",'GMT DATA'!AJ7&lt;&gt;"Inf"),'GMT DATA'!AJ7,"")</f>
        <v>27.494032764621</v>
      </c>
      <c r="AK7" s="1">
        <f>IF(AND('GMT DATA'!AK7&lt;&gt;"NA",'GMT DATA'!AK7&lt;&gt;"Inf"),'GMT DATA'!AK7-'GMT DATA'!AJ7,"")</f>
        <v>4.2783448662411985</v>
      </c>
      <c r="AL7" s="1">
        <f>IF(AND('GMT DATA'!AL7&lt;&gt;"NA",'GMT DATA'!AL7&lt;&gt;"Inf"),'GMT DATA'!AM7-'GMT DATA'!AL7,"")</f>
        <v>12.6617076543853</v>
      </c>
      <c r="AM7" s="1">
        <f>IF(AND('GMT DATA'!AM7&lt;&gt;"NA",'GMT DATA'!AM7&lt;&gt;"Inf"),'GMT DATA'!AM7,"")</f>
        <v>-25.4056701468466</v>
      </c>
      <c r="AN7" s="1">
        <f>IF(AND('GMT DATA'!AN7&lt;&gt;"NA",'GMT DATA'!AN7&lt;&gt;"Inf"),'GMT DATA'!AN7-'GMT DATA'!AM7,"")</f>
        <v>12.6617076543853</v>
      </c>
      <c r="AO7" s="1">
        <f>IF(AND('GMT DATA'!AO7&lt;&gt;"NA",'GMT DATA'!AO7&lt;&gt;"Inf"),'GMT DATA'!AP7-'GMT DATA'!AO7,"")</f>
        <v>15.234510867294098</v>
      </c>
      <c r="AP7" s="1">
        <f>IF(AND('GMT DATA'!AP7&lt;&gt;"NA",'GMT DATA'!AP7&lt;&gt;"Inf"),'GMT DATA'!AP7,"")</f>
        <v>52.8997029114676</v>
      </c>
      <c r="AQ7" s="1">
        <f>IF(AND('GMT DATA'!AQ7&lt;&gt;"NA",'GMT DATA'!AQ7&lt;&gt;"Inf"),'GMT DATA'!AQ7-'GMT DATA'!AP7,"")</f>
        <v>15.234510867294105</v>
      </c>
      <c r="AR7" s="1">
        <f>IF(AND('GMT DATA'!AR7&lt;&gt;"NA",'GMT DATA'!AR7&lt;&gt;"Inf"),'GMT DATA'!AS7-'GMT DATA'!AR7,"")</f>
        <v>8.447474843347301</v>
      </c>
      <c r="AS7" s="1">
        <f>IF(AND('GMT DATA'!AS7&lt;&gt;"NA",'GMT DATA'!AS7&lt;&gt;"Inf"),'GMT DATA'!AS7,"")</f>
        <v>-29.948128342246001</v>
      </c>
      <c r="AT7" s="1">
        <f>IF(AND('GMT DATA'!AT7&lt;&gt;"NA",'GMT DATA'!AT7&lt;&gt;"Inf"),'GMT DATA'!AT7-'GMT DATA'!AS7,"")</f>
        <v>8.447474843347301</v>
      </c>
      <c r="AU7" s="1">
        <f>IF(AND('GMT DATA'!AU7&lt;&gt;"NA",'GMT DATA'!AU7&lt;&gt;"Inf"),'GMT DATA'!AV7-'GMT DATA'!AU7,"")</f>
        <v>4.9542532258422014</v>
      </c>
      <c r="AV7" s="1">
        <f>IF(AND('GMT DATA'!AV7&lt;&gt;"NA",'GMT DATA'!AV7&lt;&gt;"Inf"),'GMT DATA'!AV7,"")</f>
        <v>23.400865800865802</v>
      </c>
      <c r="AW7" s="1">
        <f>IF(AND('GMT DATA'!AW7&lt;&gt;"NA",'GMT DATA'!AW7&lt;&gt;"Inf"),'GMT DATA'!AW7-'GMT DATA'!AV7,"")</f>
        <v>4.9542532258421978</v>
      </c>
      <c r="AX7" s="1">
        <f>IF(AND('GMT DATA'!AX7&lt;&gt;"NA",'GMT DATA'!AX7&lt;&gt;"Inf"),'GMT DATA'!AY7-'GMT DATA'!AX7,"")</f>
        <v>9.5465527223820033</v>
      </c>
      <c r="AY7" s="1">
        <f>IF(AND('GMT DATA'!AY7&lt;&gt;"NA",'GMT DATA'!AY7&lt;&gt;"Inf"),'GMT DATA'!AY7,"")</f>
        <v>53.348994143111803</v>
      </c>
      <c r="AZ7" s="1">
        <f>IF(AND('GMT DATA'!AZ7&lt;&gt;"NA",'GMT DATA'!AZ7&lt;&gt;"Inf"),'GMT DATA'!AZ7-'GMT DATA'!AY7,"")</f>
        <v>9.5465527223819961</v>
      </c>
      <c r="BA7" s="1">
        <f>IF(AND('GMT DATA'!BA7&lt;&gt;"NA",'GMT DATA'!BA7&lt;&gt;"Inf"),'GMT DATA'!BB7-'GMT DATA'!BA7,"")</f>
        <v>194.54271067721993</v>
      </c>
      <c r="BB7" s="1">
        <f>IF(AND('GMT DATA'!BB7&lt;&gt;"NA",'GMT DATA'!BB7&lt;&gt;"Inf"),'GMT DATA'!BB7,"")</f>
        <v>1395.9412444842999</v>
      </c>
      <c r="BC7" s="1">
        <f>IF(AND('GMT DATA'!BC7&lt;&gt;"NA",'GMT DATA'!BC7&lt;&gt;"Inf"),'GMT DATA'!BC7-'GMT DATA'!BB7,"")</f>
        <v>194.54271067722016</v>
      </c>
      <c r="BD7" s="1">
        <f>IF(AND('GMT DATA'!BD7&lt;&gt;"NA",'GMT DATA'!BD7&lt;&gt;"Inf"),'GMT DATA'!BE7-'GMT DATA'!BD7,"")</f>
        <v>184.717872005402</v>
      </c>
      <c r="BE7" s="1">
        <f>IF(AND('GMT DATA'!BE7&lt;&gt;"NA",'GMT DATA'!BE7&lt;&gt;"Inf"),'GMT DATA'!BE7,"")</f>
        <v>1159.48233840744</v>
      </c>
      <c r="BF7" s="1">
        <f>IF(AND('GMT DATA'!BF7&lt;&gt;"NA",'GMT DATA'!BF7&lt;&gt;"Inf"),'GMT DATA'!BF7-'GMT DATA'!BE7,"")</f>
        <v>184.71787200541007</v>
      </c>
      <c r="BG7" s="1">
        <f>IF(AND('GMT DATA'!BG7&lt;&gt;"NA",'GMT DATA'!BG7&lt;&gt;"Inf"),'GMT DATA'!BH7-'GMT DATA'!BG7,"")</f>
        <v>181.16275497812808</v>
      </c>
      <c r="BH7" s="1">
        <f>IF(AND('GMT DATA'!BH7&lt;&gt;"NA",'GMT DATA'!BH7&lt;&gt;"Inf"),'GMT DATA'!BH7,"")</f>
        <v>1112.0182908535701</v>
      </c>
      <c r="BI7" s="1">
        <f>IF(AND('GMT DATA'!BI7&lt;&gt;"NA",'GMT DATA'!BI7&lt;&gt;"Inf"),'GMT DATA'!BI7-'GMT DATA'!BH7,"")</f>
        <v>181.1627549781299</v>
      </c>
      <c r="BJ7" s="1">
        <f>IF(AND('GMT DATA'!BJ7&lt;&gt;"NA",'GMT DATA'!BJ7&lt;&gt;"Inf"),'GMT DATA'!BK7-'GMT DATA'!BJ7,"")</f>
        <v>177.24732075908889</v>
      </c>
      <c r="BK7" s="1">
        <f>IF(AND('GMT DATA'!BK7&lt;&gt;"NA",'GMT DATA'!BK7&lt;&gt;"Inf"),'GMT DATA'!BK7,"")</f>
        <v>1064.1799774426399</v>
      </c>
      <c r="BL7" s="1">
        <f>IF(AND('GMT DATA'!BL7&lt;&gt;"NA",'GMT DATA'!BL7&lt;&gt;"Inf"),'GMT DATA'!BL7-'GMT DATA'!BK7,"")</f>
        <v>177.24732075908014</v>
      </c>
      <c r="BM7" s="1">
        <f>IF(AND('GMT DATA'!BM7&lt;&gt;"NA",'GMT DATA'!BM7&lt;&gt;"Inf"),'GMT DATA'!BN7-'GMT DATA'!BM7,"")</f>
        <v>165.22538857671395</v>
      </c>
      <c r="BN7" s="1">
        <f>IF(AND('GMT DATA'!BN7&lt;&gt;"NA",'GMT DATA'!BN7&lt;&gt;"Inf"),'GMT DATA'!BN7,"")</f>
        <v>917.002935450118</v>
      </c>
      <c r="BO7" s="1">
        <f>IF(AND('GMT DATA'!BO7&lt;&gt;"NA",'GMT DATA'!BO7&lt;&gt;"Inf"),'GMT DATA'!BO7-'GMT DATA'!BN7,"")</f>
        <v>165.22538857671202</v>
      </c>
      <c r="BP7" s="1">
        <f>IF(AND('GMT DATA'!BP7&lt;&gt;"NA",'GMT DATA'!BP7&lt;&gt;"Inf"),'GMT DATA'!BQ7-'GMT DATA'!BP7,"")</f>
        <v>143.19155371468798</v>
      </c>
      <c r="BQ7" s="1">
        <f>IF(AND('GMT DATA'!BQ7&lt;&gt;"NA",'GMT DATA'!BQ7&lt;&gt;"Inf"),'GMT DATA'!BQ7,"")</f>
        <v>621.93069648101596</v>
      </c>
      <c r="BR7" s="1">
        <f>IF(AND('GMT DATA'!BR7&lt;&gt;"NA",'GMT DATA'!BR7&lt;&gt;"Inf"),'GMT DATA'!BR7-'GMT DATA'!BQ7,"")</f>
        <v>143.19155371468707</v>
      </c>
      <c r="BS7" s="1">
        <f>IF(AND('GMT DATA'!BS7&lt;&gt;"NA",'GMT DATA'!BS7&lt;&gt;"Inf"),'GMT DATA'!BT7-'GMT DATA'!BS7,"")</f>
        <v>262.34847875189007</v>
      </c>
      <c r="BT7" s="1">
        <f>IF(AND('GMT DATA'!BT7&lt;&gt;"NA",'GMT DATA'!BT7&lt;&gt;"Inf"),'GMT DATA'!BT7,"")</f>
        <v>-1883.72571071427</v>
      </c>
      <c r="BU7" s="1">
        <f>IF(AND('GMT DATA'!BU7&lt;&gt;"NA",'GMT DATA'!BU7&lt;&gt;"Inf"),'GMT DATA'!BU7-'GMT DATA'!BT7,"")</f>
        <v>262.34847875189007</v>
      </c>
      <c r="BV7" s="1">
        <f>IF(AND('GMT DATA'!BV7&lt;&gt;"NA",'GMT DATA'!BV7&lt;&gt;"Inf"),'GMT DATA'!BW7-'GMT DATA'!BV7,"")</f>
        <v>227.15452816719994</v>
      </c>
      <c r="BW7" s="1">
        <f>IF(AND('GMT DATA'!BW7&lt;&gt;"NA",'GMT DATA'!BW7&lt;&gt;"Inf"),'GMT DATA'!BW7,"")</f>
        <v>1647.64464297319</v>
      </c>
      <c r="BX7" s="1">
        <f>IF(AND('GMT DATA'!BX7&lt;&gt;"NA",'GMT DATA'!BX7&lt;&gt;"Inf"),'GMT DATA'!BX7-'GMT DATA'!BW7,"")</f>
        <v>227.15452816720995</v>
      </c>
      <c r="BY7" s="4">
        <f>IF(AND('GMT DATA'!BY7&lt;&gt;"NA",'GMT DATA'!BY7&lt;&gt;"Inf"),'GMT DATA'!BZ7-'GMT DATA'!BY7,"")</f>
        <v>0.23025314337476552</v>
      </c>
      <c r="BZ7" s="4">
        <f>IF(AND('GMT DATA'!BZ7&lt;&gt;"NA",'GMT DATA'!BZ7&lt;&gt;"Inf"),'GMT DATA'!BZ7,"")</f>
        <v>0.31444503552480801</v>
      </c>
      <c r="CA7" s="4">
        <f>IF(AND('GMT DATA'!CA7&lt;&gt;"NA",'GMT DATA'!CA7&lt;&gt;"Inf"),'GMT DATA'!CA7-'GMT DATA'!BZ7,"")</f>
        <v>0.23025314337476493</v>
      </c>
      <c r="CB7" s="4">
        <f>IF(AND('GMT DATA'!CB7&lt;&gt;"NA",'GMT DATA'!CB7&lt;&gt;"Inf"),'GMT DATA'!CC7-'GMT DATA'!CB7,"")</f>
        <v>0.18888903164486021</v>
      </c>
      <c r="CC7" s="4">
        <f>IF(AND('GMT DATA'!CC7&lt;&gt;"NA",'GMT DATA'!CC7&lt;&gt;"Inf"),'GMT DATA'!CC7,"")</f>
        <v>0.104159608252602</v>
      </c>
      <c r="CD7" s="4">
        <f>IF(AND('GMT DATA'!CD7&lt;&gt;"NA",'GMT DATA'!CD7&lt;&gt;"Inf"),'GMT DATA'!CD7-'GMT DATA'!CC7,"")</f>
        <v>0.18888903164485898</v>
      </c>
      <c r="CE7" s="4">
        <f>IF(AND('GMT DATA'!CE7&lt;&gt;"NA",'GMT DATA'!CE7&lt;&gt;"Inf"),'GMT DATA'!CF7-'GMT DATA'!CE7,"")</f>
        <v>0.1804643691065316</v>
      </c>
      <c r="CF7" s="4">
        <f>IF(AND('GMT DATA'!CF7&lt;&gt;"NA",'GMT DATA'!CF7&lt;&gt;"Inf"),'GMT DATA'!CF7,"")</f>
        <v>8.3630600539845897E-3</v>
      </c>
      <c r="CG7" s="4">
        <f>IF(AND('GMT DATA'!CG7&lt;&gt;"NA",'GMT DATA'!CG7&lt;&gt;"Inf"),'GMT DATA'!CG7-'GMT DATA'!CF7,"")</f>
        <v>0.18046436910653141</v>
      </c>
      <c r="CH7" s="1">
        <f>IF(AND('GMT DATA'!CH7&lt;&gt;"NA",'GMT DATA'!CH7&lt;&gt;"Inf"),'GMT DATA'!CI7-'GMT DATA'!CH7,"")</f>
        <v>9.8257993320023189</v>
      </c>
      <c r="CI7" s="1">
        <f>IF(AND('GMT DATA'!CI7&lt;&gt;"NA",'GMT DATA'!CI7&lt;&gt;"Inf"),'GMT DATA'!CI7,"")</f>
        <v>6.7441012560192997</v>
      </c>
      <c r="CJ7" s="1">
        <f>IF(AND('GMT DATA'!CJ7&lt;&gt;"NA",'GMT DATA'!CJ7&lt;&gt;"Inf"),'GMT DATA'!CJ7-'GMT DATA'!CI7,"")</f>
        <v>9.8257993320023012</v>
      </c>
      <c r="CK7" s="1">
        <f>IF(AND('GMT DATA'!CK7&lt;&gt;"NA",'GMT DATA'!CK7&lt;&gt;"Inf"),'GMT DATA'!CL7-'GMT DATA'!CK7,"")</f>
        <v>7.1941373735697791</v>
      </c>
      <c r="CL7" s="1">
        <f>IF(AND('GMT DATA'!CL7&lt;&gt;"NA",'GMT DATA'!CL7&lt;&gt;"Inf"),'GMT DATA'!CL7,"")</f>
        <v>-4.36577540106952</v>
      </c>
      <c r="CM7" s="1">
        <f>IF(AND('GMT DATA'!CM7&lt;&gt;"NA",'GMT DATA'!CM7&lt;&gt;"Inf"),'GMT DATA'!CM7-'GMT DATA'!CL7,"")</f>
        <v>7.1941373735697498</v>
      </c>
      <c r="CN7" s="1">
        <f>IF(AND('GMT DATA'!CN7&lt;&gt;"NA",'GMT DATA'!CN7&lt;&gt;"Inf"),'GMT DATA'!CO7-'GMT DATA'!CN7,"")</f>
        <v>3.7817898090401871</v>
      </c>
      <c r="CO7" s="1">
        <f>IF(AND('GMT DATA'!CO7&lt;&gt;"NA",'GMT DATA'!CO7&lt;&gt;"Inf"),'GMT DATA'!CO7,"")</f>
        <v>4.4511331805449501</v>
      </c>
      <c r="CP7" s="1">
        <f>IF(AND('GMT DATA'!CP7&lt;&gt;"NA",'GMT DATA'!CP7&lt;&gt;"Inf"),'GMT DATA'!CP7-'GMT DATA'!CO7,"")</f>
        <v>3.7817898090401805</v>
      </c>
      <c r="CQ7" s="1">
        <f>IF(AND('GMT DATA'!CQ7&lt;&gt;"NA",'GMT DATA'!CQ7&lt;&gt;"Inf"),'GMT DATA'!CR7-'GMT DATA'!CQ7,"")</f>
        <v>9.3036828237348814</v>
      </c>
      <c r="CR7" s="1">
        <f>IF(AND('GMT DATA'!CR7&lt;&gt;"NA",'GMT DATA'!CR7&lt;&gt;"Inf"),'GMT DATA'!CR7,"")</f>
        <v>0.17523130464307199</v>
      </c>
      <c r="CS7" s="1">
        <f>IF(AND('GMT DATA'!CS7&lt;&gt;"NA",'GMT DATA'!CS7&lt;&gt;"Inf"),'GMT DATA'!CS7-'GMT DATA'!CR7,"")</f>
        <v>9.3036828237348779</v>
      </c>
      <c r="CT7" s="1">
        <f>IF(AND('GMT DATA'!CT7&lt;&gt;"NA",'GMT DATA'!CT7&lt;&gt;"Inf"),'GMT DATA'!CU7-'GMT DATA'!CT7,"")</f>
        <v>0.86882632219191203</v>
      </c>
      <c r="CU7" s="1">
        <f>IF(AND('GMT DATA'!CU7&lt;&gt;"NA",'GMT DATA'!CU7&lt;&gt;"Inf"),'GMT DATA'!CU7,"")</f>
        <v>0.65166793990323402</v>
      </c>
      <c r="CV7" s="1">
        <f>IF(AND('GMT DATA'!CV7&lt;&gt;"NA",'GMT DATA'!CV7&lt;&gt;"Inf"),'GMT DATA'!CV7-'GMT DATA'!CU7,"")</f>
        <v>0.86882632219191602</v>
      </c>
      <c r="CW7" s="1">
        <f>IF(AND('GMT DATA'!CW7&lt;&gt;"NA",'GMT DATA'!CW7&lt;&gt;"Inf"),'GMT DATA'!CX7-'GMT DATA'!CW7,"")</f>
        <v>0.15089529202990803</v>
      </c>
      <c r="CX7" s="1">
        <f>IF(AND('GMT DATA'!CX7&lt;&gt;"NA",'GMT DATA'!CX7&lt;&gt;"Inf"),'GMT DATA'!CX7,"")</f>
        <v>-0.29325421335719098</v>
      </c>
      <c r="CY7" s="1">
        <f>IF(AND('GMT DATA'!CY7&lt;&gt;"NA",'GMT DATA'!CY7&lt;&gt;"Inf"),'GMT DATA'!CY7-'GMT DATA'!CX7,"")</f>
        <v>0.15089529202990698</v>
      </c>
      <c r="CZ7" s="1">
        <f>IF(AND('GMT DATA'!CZ7&lt;&gt;"NA",'GMT DATA'!CZ7&lt;&gt;"Inf"),'GMT DATA'!DA7-'GMT DATA'!CZ7,"")</f>
        <v>4.7122675741459794</v>
      </c>
      <c r="DA7" s="1">
        <f>IF(AND('GMT DATA'!DA7&lt;&gt;"NA",'GMT DATA'!DA7&lt;&gt;"Inf"),'GMT DATA'!DA7,"")</f>
        <v>9.6586911201234198</v>
      </c>
      <c r="DB7" s="1">
        <f>IF(AND('GMT DATA'!DB7&lt;&gt;"NA",'GMT DATA'!DB7&lt;&gt;"Inf"),'GMT DATA'!DB7-'GMT DATA'!DA7,"")</f>
        <v>4.7122675741459794</v>
      </c>
      <c r="DC7" s="1">
        <f>IF(AND('GMT DATA'!DC7&lt;&gt;"NA",'GMT DATA'!DC7&lt;&gt;"Inf"),'GMT DATA'!DD7-'GMT DATA'!DC7,"")</f>
        <v>24.22201930243201</v>
      </c>
      <c r="DD7" s="1">
        <f>IF(AND('GMT DATA'!DD7&lt;&gt;"NA",'GMT DATA'!DD7&lt;&gt;"Inf"),'GMT DATA'!DD7,"")</f>
        <v>32.475310129965898</v>
      </c>
      <c r="DE7" s="1">
        <f>IF(AND('GMT DATA'!DE7&lt;&gt;"NA",'GMT DATA'!DE7&lt;&gt;"Inf"),'GMT DATA'!DE7-'GMT DATA'!DD7,"")</f>
        <v>24.222019302432102</v>
      </c>
    </row>
    <row r="8" spans="1:109">
      <c r="A8" t="s">
        <v>122</v>
      </c>
      <c r="C8" t="s">
        <v>121</v>
      </c>
      <c r="F8" t="s">
        <v>121</v>
      </c>
      <c r="I8" t="s">
        <v>121</v>
      </c>
      <c r="L8" t="s">
        <v>121</v>
      </c>
      <c r="O8" t="s">
        <v>121</v>
      </c>
      <c r="R8" t="s">
        <v>121</v>
      </c>
      <c r="U8" t="s">
        <v>121</v>
      </c>
      <c r="X8" t="s">
        <v>116</v>
      </c>
      <c r="AA8" t="s">
        <v>116</v>
      </c>
      <c r="AD8" t="s">
        <v>116</v>
      </c>
      <c r="AG8" t="s">
        <v>116</v>
      </c>
      <c r="AJ8" t="s">
        <v>124</v>
      </c>
      <c r="AM8" t="s">
        <v>124</v>
      </c>
      <c r="AP8" t="s">
        <v>116</v>
      </c>
      <c r="AS8" t="s">
        <v>124</v>
      </c>
      <c r="AV8" t="s">
        <v>124</v>
      </c>
      <c r="AY8" t="s">
        <v>116</v>
      </c>
      <c r="BB8" t="s">
        <v>120</v>
      </c>
      <c r="BE8" t="s">
        <v>120</v>
      </c>
      <c r="BH8" t="s">
        <v>120</v>
      </c>
      <c r="BK8" t="s">
        <v>120</v>
      </c>
      <c r="BN8" t="s">
        <v>120</v>
      </c>
      <c r="BQ8" t="s">
        <v>120</v>
      </c>
      <c r="BT8" t="s">
        <v>119</v>
      </c>
      <c r="BW8" t="s">
        <v>118</v>
      </c>
      <c r="BZ8" t="s">
        <v>117</v>
      </c>
      <c r="CC8" t="s">
        <v>117</v>
      </c>
      <c r="CF8" t="s">
        <v>117</v>
      </c>
      <c r="CI8" t="s">
        <v>117</v>
      </c>
      <c r="CL8" t="s">
        <v>116</v>
      </c>
      <c r="CO8" t="s">
        <v>116</v>
      </c>
      <c r="CR8" t="s">
        <v>116</v>
      </c>
      <c r="CT8" t="s">
        <v>116</v>
      </c>
      <c r="CX8" t="s">
        <v>125</v>
      </c>
      <c r="DA8" t="s">
        <v>126</v>
      </c>
      <c r="DD8" t="s">
        <v>126</v>
      </c>
    </row>
    <row r="9" spans="1:109" s="3" customFormat="1" ht="99" customHeight="1">
      <c r="C9" s="3" t="str">
        <f>CONCATENATE("projected change per degree of global mean temperature change relative to 1980-2009 = ",ROUND(C2,1),C8)</f>
        <v>projected change per degree of global mean temperature change relative to 1980-2009 = -11.9oC</v>
      </c>
      <c r="F9" s="3" t="str">
        <f>CONCATENATE("projected change per degree of global mean temperature change relative to 1980-2009 = ",ROUND(F2,1),F8)</f>
        <v>projected change per degree of global mean temperature change relative to 1980-2009 = 15.4oC</v>
      </c>
      <c r="I9" s="3" t="str">
        <f>CONCATENATE("projected change per degree of global mean temperature change relative to 1980-2009 = ",ROUND(I2,1),I8)</f>
        <v>projected change per degree of global mean temperature change relative to 1980-2009 = 14.2oC</v>
      </c>
      <c r="L9" s="3" t="str">
        <f>CONCATENATE("projected change per degree of global mean temperature change relative to 1980-2009 = ",ROUND(L2,1),L8)</f>
        <v>projected change per degree of global mean temperature change relative to 1980-2009 = -13.4oC</v>
      </c>
      <c r="O9" s="3" t="str">
        <f>CONCATENATE("projected change per degree of global mean temperature change relative to 1980-2009 = ",ROUND(O2,1),O8)</f>
        <v>projected change per degree of global mean temperature change relative to 1980-2009 = 16.6oC</v>
      </c>
      <c r="R9" s="3" t="str">
        <f>CONCATENATE("projected change per degree of global mean temperature change relative to 1980-2009 = ",ROUND(R2,0),R8)</f>
        <v>projected change per degree of global mean temperature change relative to 1980-2009 = -37oC</v>
      </c>
      <c r="U9" s="3" t="str">
        <f>CONCATENATE("projected change per degree of global mean temperature change relative to 1980-2009 = ",ROUND(U2,0),U8)</f>
        <v>projected change per degree of global mean temperature change relative to 1980-2009 = 23oC</v>
      </c>
      <c r="X9" s="3" t="str">
        <f>CONCATENATE("projected change per degree of global mean temperature change relative to 1980-2009 = ",ROUND(X2,0)," ",X8)</f>
        <v>projected change per degree of global mean temperature change relative to 1980-2009 = 28 days</v>
      </c>
      <c r="AA9" s="3" t="str">
        <f>CONCATENATE("projected change per degree of global mean temperature change relative to 1980-2009 = ",ROUND(AA2,1)," ",AA8)</f>
        <v>projected change per degree of global mean temperature change relative to 1980-2009 = 2.7 days</v>
      </c>
      <c r="AD9" s="3" t="str">
        <f>CONCATENATE("projected change per degree of global mean temperature change relative to 1980-2009 = ",ROUND(AD2,0)," ",AD8)</f>
        <v>projected change per degree of global mean temperature change relative to 1980-2009 = 249 days</v>
      </c>
      <c r="AG9" s="3" t="str">
        <f>CONCATENATE("projected change per degree of global mean temperature change relative to 1980-2009 = ",ROUND(AG2,1)," ",AG8)</f>
        <v>projected change per degree of global mean temperature change relative to 1980-2009 = 10.4 days</v>
      </c>
      <c r="AJ9" s="3" t="str">
        <f>CONCATENATE("projected change per degree of global mean temperature change relative to 1980-2009 = ",ROUND(AJ2,0),AJ8)</f>
        <v>projected change per degree of global mean temperature change relative to 1980-2009 = 259st day of the year</v>
      </c>
      <c r="AM9" s="3" t="str">
        <f>CONCATENATE("projected change per degree of global mean temperature change relative to 1980-2009 = ",ROUND(AM2,0),AM8)</f>
        <v>projected change per degree of global mean temperature change relative to 1980-2009 = 136st day of the year</v>
      </c>
      <c r="AP9" s="3" t="str">
        <f>CONCATENATE("projected change per degree of global mean temperature change relative to 1980-2009 = ",ROUND(AP2,0)," ",AP8)</f>
        <v>projected change per degree of global mean temperature change relative to 1980-2009 = 123 days</v>
      </c>
      <c r="AS9" s="3" t="str">
        <f>CONCATENATE("projected change per degree of global mean temperature change relative to 1980-2009 = ",ROUND(AS2,0),AS8)</f>
        <v>projected change per degree of global mean temperature change relative to 1980-2009 = 116st day of the year</v>
      </c>
      <c r="AV9" s="3" t="str">
        <f>CONCATENATE("projected change per degree of global mean temperature change relative to 1980-2009 = ",ROUND(AV2,0),AV8)</f>
        <v>projected change per degree of global mean temperature change relative to 1980-2009 = 261st day of the year</v>
      </c>
      <c r="AY9" s="3" t="str">
        <f>CONCATENATE("projected change per degree of global mean temperature change relative to 1980-2009 = ",ROUND(AY2,0)," ",AY8)</f>
        <v>projected change per degree of global mean temperature change relative to 1980-2009 = 147 days</v>
      </c>
      <c r="BB9" s="3" t="str">
        <f>CONCATENATE("projected change per degree of global mean temperature change relative to 1980-2009 = ",ROUND(BB2,0)," ",BB8)</f>
        <v>projected change per degree of global mean temperature change relative to 1980-2009 = 2288 degree-days</v>
      </c>
      <c r="BE9" s="3" t="str">
        <f>CONCATENATE("projected change per degree of global mean temperature change relative to 1980-2009 = ",ROUND(BE2,0)," ",BE8)</f>
        <v>projected change per degree of global mean temperature change relative to 1980-2009 = 1329 degree-days</v>
      </c>
      <c r="BH9" s="3" t="str">
        <f>CONCATENATE("projected change per degree of global mean temperature change relative to 1980-2009 = ",ROUND(BH2,0)," ",BH8)</f>
        <v>projected change per degree of global mean temperature change relative to 1980-2009 = 1166 degree-days</v>
      </c>
      <c r="BK9" s="3" t="str">
        <f>CONCATENATE("projected change per degree of global mean temperature change relative to 1980-2009 = ",ROUND(BK2,0)," ",BK8)</f>
        <v>projected change per degree of global mean temperature change relative to 1980-2009 = 1013 degree-days</v>
      </c>
      <c r="BN9" s="3" t="str">
        <f>CONCATENATE("projected change per degree of global mean temperature change relative to 1980-2009 = ",ROUND(BN2,0)," ",BN8)</f>
        <v>projected change per degree of global mean temperature change relative to 1980-2009 = 608 degree-days</v>
      </c>
      <c r="BQ9" s="3" t="str">
        <f>CONCATENATE("projected change per degree of global mean temperature change relative to 1980-2009 = ",ROUND(BQ2,0)," ",BQ8)</f>
        <v>projected change per degree of global mean temperature change relative to 1980-2009 = 152 degree-days</v>
      </c>
      <c r="BT9" s="3" t="str">
        <f>CONCATENATE("projected change per degree of global mean temperature change relative to 1980-2009 = ",ROUND(BT2,0)," ",BT8)</f>
        <v>projected change per degree of global mean temperature change relative to 1980-2009 = 5408 heating degree-days</v>
      </c>
      <c r="BW9" s="3" t="str">
        <f>CONCATENATE("projected change per degree of global mean temperature change relative to 1980-2009 = ",ROUND(BW2,0)," ",BW8)</f>
        <v>projected change per degree of global mean temperature change relative to 1980-2009 = 1956 corn heat units</v>
      </c>
      <c r="BZ9" s="3" t="str">
        <f>CONCATENATE("projected change per degree of global mean temperature change relative to 1980-2009 = ",ROUND(BZ2,0)," ",BZ8)</f>
        <v>projected change per degree of global mean temperature change relative to 1980-2009 = 174 mm</v>
      </c>
      <c r="CC9" s="3" t="str">
        <f>CONCATENATE("projected change per degree of global mean temperature change relative to 1980-2009 = ",ROUND(CC2,0)," ",CC8)</f>
        <v>projected change per degree of global mean temperature change relative to 1980-2009 = 258 mm</v>
      </c>
      <c r="CF9" s="3" t="str">
        <f>CONCATENATE("projected change per degree of global mean temperature change relative to 1980-2009 = ",ROUND(CF2,0)," ",CF8)</f>
        <v>projected change per degree of global mean temperature change relative to 1980-2009 = 292 mm</v>
      </c>
      <c r="CI9" s="3" t="str">
        <f>CONCATENATE("projected change per degree of global mean temperature change relative to 1980-2009 = ",ROUND(CI2,0)," ",CI8)</f>
        <v>projected change per degree of global mean temperature change relative to 1980-2009 = 39 mm</v>
      </c>
      <c r="CL9" s="3" t="str">
        <f>CONCATENATE("projected change per degree of global mean temperature change relative to 1980-2009 = ",ROUND(CL2,0)," ",CL8)</f>
        <v>projected change per degree of global mean temperature change relative to 1980-2009 = 190 days</v>
      </c>
      <c r="CO9" s="3" t="str">
        <f>CONCATENATE("projected change per degree of global mean temperature change relative to 1980-2009 = ",ROUND(CO2,0)," ",CO8)</f>
        <v>projected change per degree of global mean temperature change relative to 1980-2009 = 75 days</v>
      </c>
      <c r="CR9" s="3" t="str">
        <f>CONCATENATE("projected change per degree of global mean temperature change relative to 1980-2009 = ",ROUND(CR2,0)," ",CR8)</f>
        <v>projected change per degree of global mean temperature change relative to 1980-2009 = 99 days</v>
      </c>
      <c r="CU9" s="3" t="str">
        <f>CONCATENATE("projected change per degree of global mean temperature change relative to 1980-2009 = ",ROUND(CU2,2)," ",CU8)</f>
        <v xml:space="preserve">projected change per degree of global mean temperature change relative to 1980-2009 = 2.1 </v>
      </c>
      <c r="CX9" s="3" t="str">
        <f>CONCATENATE("projected change per degree of global mean temperature change relative to 1980-2009 = ",ROUND(CX2,0),CX8)</f>
        <v>projected change per degree of global mean temperature change relative to 1980-2009 = 51%</v>
      </c>
      <c r="DA9" s="3" t="str">
        <f>CONCATENATE("projected change per degree of global mean temperature change relative to 1980-2009 = ",ROUND(DA2,0)," ",DA8)</f>
        <v>projected change per degree of global mean temperature change relative to 1980-2009 = 28 HMI UNITS</v>
      </c>
      <c r="DD9" s="3" t="str">
        <f>CONCATENATE("projected change per degree of global mean temperature change relative to 1980-2009 = ",ROUND(DD2,0)," ",DD8)</f>
        <v>projected change per degree of global mean temperature change relative to 1980-2009 = 62 HMI UNITS</v>
      </c>
    </row>
    <row r="10" spans="1:109" s="3" customFormat="1" ht="99" customHeight="1">
      <c r="C10" s="3" t="str">
        <f>CONCATENATE(UPPER(C1),CHAR(10),C9)</f>
        <v>ATHABASCA AVERAGE WINTER (DEC-FEB) TEMPERATURE 
projected change per degree of global mean temperature change relative to 1980-2009 = -11.9oC</v>
      </c>
      <c r="F10" s="3" t="str">
        <f>CONCATENATE(UPPER(F1),CHAR(10),F9)</f>
        <v>ATHABASCA AVERAGE SUMMER (JUN-AUG) TEMPERATURE 
projected change per degree of global mean temperature change relative to 1980-2009 = 15.4oC</v>
      </c>
      <c r="I10" s="3" t="str">
        <f>CONCATENATE(UPPER(I1),CHAR(10),I9)</f>
        <v>ATHABASCA AVERAGE GROWING SEASON (MAY-AUG) TEMPERATURE
projected change per degree of global mean temperature change relative to 1980-2009 = 14.2oC</v>
      </c>
      <c r="L10" s="3" t="str">
        <f>CONCATENATE(UPPER(L1),CHAR(10),L9)</f>
        <v>ATHABASCA AVERAGE JANUARY TEMPERATURE
projected change per degree of global mean temperature change relative to 1980-2009 = -13.4oC</v>
      </c>
      <c r="O10" s="3" t="str">
        <f>CONCATENATE(UPPER(O1),CHAR(10),O9)</f>
        <v>ATHABASCA AVERAGE JULY TEMPERATURE
projected change per degree of global mean temperature change relative to 1980-2009 = 16.6oC</v>
      </c>
      <c r="R10" s="3" t="str">
        <f>CONCATENATE(UPPER(R1),CHAR(10),R9)</f>
        <v>ATHABASCA TEMPERATURE ON THE COLDEST DAY OF THE YEAR
projected change per degree of global mean temperature change relative to 1980-2009 = -37oC</v>
      </c>
      <c r="U10" s="3" t="str">
        <f>CONCATENATE(UPPER(U1),CHAR(10),U9)</f>
        <v>ATHABASCA TEMPERATURE ON THE WARMEST DAY OF THE YEAR
projected change per degree of global mean temperature change relative to 1980-2009 = 23oC</v>
      </c>
      <c r="X10" s="3" t="str">
        <f>CONCATENATE(UPPER(X1),CHAR(10),X9)</f>
        <v>ATHABASCA DAYS ABOVE 25C
projected change per degree of global mean temperature change relative to 1980-2009 = 28 days</v>
      </c>
      <c r="AA10" s="3" t="str">
        <f>CONCATENATE(UPPER(AA1),CHAR(10),AA9)</f>
        <v>ATHABASCA DAYS ABOVE 30C
projected change per degree of global mean temperature change relative to 1980-2009 = 2.7 days</v>
      </c>
      <c r="AD10" s="3" t="str">
        <f>CONCATENATE(UPPER(AD1),CHAR(10),AD9)</f>
        <v>ATHABASCA DAYS BELOW 5C
projected change per degree of global mean temperature change relative to 1980-2009 = 249 days</v>
      </c>
      <c r="AG10" s="3" t="str">
        <f>CONCATENATE(UPPER(AG1),CHAR(10),AG9)</f>
        <v>ATHABASCA DAYS BELOW -30C
projected change per degree of global mean temperature change relative to 1980-2009 = 10.4 days</v>
      </c>
      <c r="AJ10" s="3" t="str">
        <f>CONCATENATE(UPPER(AJ1),CHAR(10),AJ9)</f>
        <v>ATHABASCA DATE OF FIRST FREEZE IN FALL
projected change per degree of global mean temperature change relative to 1980-2009 = 259st day of the year</v>
      </c>
      <c r="AM10" s="3" t="str">
        <f>CONCATENATE(UPPER(AM1),CHAR(10),AM9)</f>
        <v>ATHABASCA DATE OF LAST FREEZE IN SPRING
projected change per degree of global mean temperature change relative to 1980-2009 = 136st day of the year</v>
      </c>
      <c r="AP10" s="3" t="str">
        <f>CONCATENATE(UPPER(AP1),CHAR(10),AP9)</f>
        <v>ATHABASCA LENGTH OF FROST-FREE SEASON
projected change per degree of global mean temperature change relative to 1980-2009 = 123 days</v>
      </c>
      <c r="AS10" s="3" t="str">
        <f>CONCATENATE(UPPER(AS1),CHAR(10),AS9)</f>
        <v>ATHABASCA START OF GROWING SEASON
projected change per degree of global mean temperature change relative to 1980-2009 = 116st day of the year</v>
      </c>
      <c r="AV10" s="3" t="str">
        <f>CONCATENATE(UPPER(AV1),CHAR(10),AV9)</f>
        <v>ATHABASCA END OF GROWING SEASON 
projected change per degree of global mean temperature change relative to 1980-2009 = 261st day of the year</v>
      </c>
      <c r="AY10" s="3" t="str">
        <f>CONCATENATE(UPPER(AY1),CHAR(10),AY9)</f>
        <v>ATHABASCA LENGTH OF GROWING SEASON 
projected change per degree of global mean temperature change relative to 1980-2009 = 147 days</v>
      </c>
      <c r="BB10" s="3" t="str">
        <f>CONCATENATE(UPPER(BB1),CHAR(10),BB9)</f>
        <v>ATHABASCA DEGREE-DAYS ABOVE 0C
projected change per degree of global mean temperature change relative to 1980-2009 = 2288 degree-days</v>
      </c>
      <c r="BE10" s="3" t="str">
        <f>CONCATENATE(UPPER(BE1),CHAR(10),BE9)</f>
        <v>ATHABASCA DEGREE-DAYS ABOVE 5C
projected change per degree of global mean temperature change relative to 1980-2009 = 1329 degree-days</v>
      </c>
      <c r="BH10" s="3" t="str">
        <f>CONCATENATE(UPPER(BH1),CHAR(10),BH9)</f>
        <v>ATHABASCA DEGREE-DAYS ABOVE 6C
projected change per degree of global mean temperature change relative to 1980-2009 = 1166 degree-days</v>
      </c>
      <c r="BK10" s="3" t="str">
        <f>CONCATENATE(UPPER(BK1),CHAR(10),BK9)</f>
        <v>ATHABASCA DEGREE-DAYS ABOVE 7C
projected change per degree of global mean temperature change relative to 1980-2009 = 1013 degree-days</v>
      </c>
      <c r="BN10" s="3" t="str">
        <f>CONCATENATE(UPPER(BN1),CHAR(10),BN9)</f>
        <v>ATHABASCA DEGREE-DAYS ABOVE 10C
projected change per degree of global mean temperature change relative to 1980-2009 = 608 degree-days</v>
      </c>
      <c r="BQ10" s="3" t="str">
        <f>CONCATENATE(UPPER(BQ1),CHAR(10),BQ9)</f>
        <v>ATHABASCA DEGREE-DAYS ABOVE 15C
projected change per degree of global mean temperature change relative to 1980-2009 = 152 degree-days</v>
      </c>
      <c r="BT10" s="3" t="str">
        <f>CONCATENATE(UPPER(BT1),CHAR(10),BT9)</f>
        <v>ATHABASCA HEATING DEGREE-DAYS BELOW 18C
projected change per degree of global mean temperature change relative to 1980-2009 = 5408 heating degree-days</v>
      </c>
      <c r="BW10" s="3" t="str">
        <f>CONCATENATE(UPPER(BW1),CHAR(10),BW9)</f>
        <v>ATHABASCA CORN HEAT UNITS
projected change per degree of global mean temperature change relative to 1980-2009 = 1956 corn heat units</v>
      </c>
      <c r="BZ10" s="3" t="str">
        <f>CONCATENATE(UPPER(BZ1),CHAR(10),BZ9)</f>
        <v>ATHABASCA WINTER (SEP-APR) PRECIPITATION
projected change per degree of global mean temperature change relative to 1980-2009 = 174 mm</v>
      </c>
      <c r="CC10" s="3" t="str">
        <f>CONCATENATE(UPPER(CC1),CHAR(10),CC9)</f>
        <v>ATHABASCA GROWING SEASON (APR-JUL) PRECIPITATION
projected change per degree of global mean temperature change relative to 1980-2009 = 258 mm</v>
      </c>
      <c r="CF10" s="3" t="str">
        <f>CONCATENATE(UPPER(CF1),CHAR(10),CF9)</f>
        <v>ATHABASCA GROWING SEASON (MAY-AUG) PRECIPITATION
projected change per degree of global mean temperature change relative to 1980-2009 = 292 mm</v>
      </c>
      <c r="CI10" s="3" t="str">
        <f>CONCATENATE(UPPER(CI1),CHAR(10),CI9)</f>
        <v>ATHABASCA PRECIPITATION ON WETTEST DAY OF THE YEAR
projected change per degree of global mean temperature change relative to 1980-2009 = 39 mm</v>
      </c>
      <c r="CL10" s="3" t="str">
        <f>CONCATENATE(UPPER(CL1),CHAR(10),CL9)</f>
        <v>ATHABASCA WINTER (SEP-APR) DRY DAYS 
projected change per degree of global mean temperature change relative to 1980-2009 = 190 days</v>
      </c>
      <c r="CO10" s="3" t="str">
        <f>CONCATENATE(UPPER(CO1),CHAR(10),CO9)</f>
        <v>ATHABASCA SUMMER (MAY-AUG) DRY DAYS 
projected change per degree of global mean temperature change relative to 1980-2009 = 75 days</v>
      </c>
      <c r="CR10" s="3" t="str">
        <f>CONCATENATE(UPPER(CR1),CHAR(10),CR9)</f>
        <v>ATHABASCA WET DAYS WITH PRECIPITATION ABOVE 0.2MM 
projected change per degree of global mean temperature change relative to 1980-2009 = 99 days</v>
      </c>
      <c r="CU10" s="3" t="str">
        <f>CONCATENATE(UPPER(CU1),CHAR(10),CU9)</f>
        <v xml:space="preserve">ATHABASCA DAYS WITH PRECIPITATION ABOVE 25MM 
projected change per degree of global mean temperature change relative to 1980-2009 = 2.1 </v>
      </c>
      <c r="CX10" s="3" t="str">
        <f>CONCATENATE(UPPER(CX1),CHAR(10),CX9)</f>
        <v>ATHABASCA PERCENTAGE OF WINTER PRECIPITATION AS SNOW
projected change per degree of global mean temperature change relative to 1980-2009 = 51%</v>
      </c>
      <c r="DA10" s="3" t="str">
        <f>CONCATENATE(UPPER(DA1),CHAR(10),DA9)</f>
        <v>ATHABASCA ANNUAL HEAT MOISTURE INDEX
projected change per degree of global mean temperature change relative to 1980-2009 = 28 HMI UNITS</v>
      </c>
      <c r="DD10" s="3" t="str">
        <f>CONCATENATE(UPPER(DD1),CHAR(10),DD9)</f>
        <v>ATHABASCA SUMMER HEAT MOISTURE INDEX
projected change per degree of global mean temperature change relative to 1980-2009 = 62 HMI UNITS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7"/>
  <sheetViews>
    <sheetView workbookViewId="0">
      <selection activeCell="J69" sqref="J69"/>
    </sheetView>
  </sheetViews>
  <sheetFormatPr baseColWidth="10" defaultRowHeight="15" x14ac:dyDescent="0"/>
  <sheetData>
    <row r="1" spans="1:109">
      <c r="A1" t="s">
        <v>115</v>
      </c>
      <c r="B1" t="s">
        <v>114</v>
      </c>
      <c r="C1" t="s">
        <v>113</v>
      </c>
      <c r="D1" t="s">
        <v>112</v>
      </c>
      <c r="E1" t="s">
        <v>111</v>
      </c>
      <c r="F1" t="s">
        <v>110</v>
      </c>
      <c r="G1" t="s">
        <v>109</v>
      </c>
      <c r="H1" t="s">
        <v>108</v>
      </c>
      <c r="I1" t="s">
        <v>107</v>
      </c>
      <c r="J1" t="s">
        <v>106</v>
      </c>
      <c r="K1" t="s">
        <v>105</v>
      </c>
      <c r="L1" t="s">
        <v>104</v>
      </c>
      <c r="M1" t="s">
        <v>103</v>
      </c>
      <c r="N1" t="s">
        <v>102</v>
      </c>
      <c r="O1" t="s">
        <v>101</v>
      </c>
      <c r="P1" t="s">
        <v>100</v>
      </c>
      <c r="Q1" t="s">
        <v>99</v>
      </c>
      <c r="R1" t="s">
        <v>98</v>
      </c>
      <c r="S1" t="s">
        <v>97</v>
      </c>
      <c r="T1" t="s">
        <v>96</v>
      </c>
      <c r="U1" t="s">
        <v>95</v>
      </c>
      <c r="V1" t="s">
        <v>94</v>
      </c>
      <c r="W1" t="s">
        <v>93</v>
      </c>
      <c r="X1" t="s">
        <v>92</v>
      </c>
      <c r="Y1" t="s">
        <v>91</v>
      </c>
      <c r="Z1" t="s">
        <v>90</v>
      </c>
      <c r="AA1" t="s">
        <v>89</v>
      </c>
      <c r="AB1" t="s">
        <v>88</v>
      </c>
      <c r="AC1" t="s">
        <v>87</v>
      </c>
      <c r="AD1" t="s">
        <v>86</v>
      </c>
      <c r="AE1" t="s">
        <v>85</v>
      </c>
      <c r="AF1" t="s">
        <v>84</v>
      </c>
      <c r="AG1" t="s">
        <v>83</v>
      </c>
      <c r="AH1" t="s">
        <v>82</v>
      </c>
      <c r="AI1" t="s">
        <v>81</v>
      </c>
      <c r="AJ1" t="s">
        <v>80</v>
      </c>
      <c r="AK1" t="s">
        <v>79</v>
      </c>
      <c r="AL1" t="s">
        <v>78</v>
      </c>
      <c r="AM1" t="s">
        <v>77</v>
      </c>
      <c r="AN1" t="s">
        <v>76</v>
      </c>
      <c r="AO1" t="s">
        <v>75</v>
      </c>
      <c r="AP1" t="s">
        <v>74</v>
      </c>
      <c r="AQ1" t="s">
        <v>73</v>
      </c>
      <c r="AR1" t="s">
        <v>72</v>
      </c>
      <c r="AS1" t="s">
        <v>71</v>
      </c>
      <c r="AT1" t="s">
        <v>70</v>
      </c>
      <c r="AU1" t="s">
        <v>69</v>
      </c>
      <c r="AV1" t="s">
        <v>68</v>
      </c>
      <c r="AW1" t="s">
        <v>67</v>
      </c>
      <c r="AX1" t="s">
        <v>66</v>
      </c>
      <c r="AY1" t="s">
        <v>65</v>
      </c>
      <c r="AZ1" t="s">
        <v>64</v>
      </c>
      <c r="BA1" t="s">
        <v>63</v>
      </c>
      <c r="BB1" t="s">
        <v>62</v>
      </c>
      <c r="BC1" t="s">
        <v>61</v>
      </c>
      <c r="BD1" t="s">
        <v>60</v>
      </c>
      <c r="BE1" t="s">
        <v>59</v>
      </c>
      <c r="BF1" t="s">
        <v>58</v>
      </c>
      <c r="BG1" t="s">
        <v>57</v>
      </c>
      <c r="BH1" t="s">
        <v>56</v>
      </c>
      <c r="BI1" t="s">
        <v>55</v>
      </c>
      <c r="BJ1" t="s">
        <v>54</v>
      </c>
      <c r="BK1" t="s">
        <v>53</v>
      </c>
      <c r="BL1" t="s">
        <v>52</v>
      </c>
      <c r="BM1" t="s">
        <v>51</v>
      </c>
      <c r="BN1" t="s">
        <v>50</v>
      </c>
      <c r="BO1" t="s">
        <v>49</v>
      </c>
      <c r="BP1" t="s">
        <v>48</v>
      </c>
      <c r="BQ1" t="s">
        <v>47</v>
      </c>
      <c r="BR1" t="s">
        <v>46</v>
      </c>
      <c r="BS1" t="s">
        <v>45</v>
      </c>
      <c r="BT1" t="s">
        <v>44</v>
      </c>
      <c r="BU1" t="s">
        <v>43</v>
      </c>
      <c r="BV1" t="s">
        <v>42</v>
      </c>
      <c r="BW1" t="s">
        <v>41</v>
      </c>
      <c r="BX1" t="s">
        <v>40</v>
      </c>
      <c r="BY1" t="s">
        <v>39</v>
      </c>
      <c r="BZ1" t="s">
        <v>38</v>
      </c>
      <c r="CA1" t="s">
        <v>37</v>
      </c>
      <c r="CB1" t="s">
        <v>36</v>
      </c>
      <c r="CC1" t="s">
        <v>35</v>
      </c>
      <c r="CD1" t="s">
        <v>34</v>
      </c>
      <c r="CE1" t="s">
        <v>33</v>
      </c>
      <c r="CF1" t="s">
        <v>32</v>
      </c>
      <c r="CG1" t="s">
        <v>31</v>
      </c>
      <c r="CH1" t="s">
        <v>30</v>
      </c>
      <c r="CI1" t="s">
        <v>29</v>
      </c>
      <c r="CJ1" t="s">
        <v>28</v>
      </c>
      <c r="CK1" t="s">
        <v>27</v>
      </c>
      <c r="CL1" t="s">
        <v>26</v>
      </c>
      <c r="CM1" t="s">
        <v>25</v>
      </c>
      <c r="CN1" t="s">
        <v>24</v>
      </c>
      <c r="CO1" t="s">
        <v>23</v>
      </c>
      <c r="CP1" t="s">
        <v>22</v>
      </c>
      <c r="CQ1" t="s">
        <v>21</v>
      </c>
      <c r="CR1" t="s">
        <v>20</v>
      </c>
      <c r="CS1" t="s">
        <v>19</v>
      </c>
      <c r="CT1" t="s">
        <v>18</v>
      </c>
      <c r="CU1" t="s">
        <v>17</v>
      </c>
      <c r="CV1" t="s">
        <v>16</v>
      </c>
      <c r="CW1" t="s">
        <v>15</v>
      </c>
      <c r="CX1" t="s">
        <v>14</v>
      </c>
      <c r="CY1" t="s">
        <v>13</v>
      </c>
      <c r="CZ1" t="s">
        <v>12</v>
      </c>
      <c r="DA1" t="s">
        <v>11</v>
      </c>
      <c r="DB1" t="s">
        <v>10</v>
      </c>
      <c r="DC1" t="s">
        <v>9</v>
      </c>
      <c r="DD1" t="s">
        <v>8</v>
      </c>
      <c r="DE1" t="s">
        <v>7</v>
      </c>
    </row>
    <row r="2" spans="1:109">
      <c r="A2" t="s">
        <v>6</v>
      </c>
      <c r="B2" t="s">
        <v>5</v>
      </c>
      <c r="C2">
        <v>-11.9004045804342</v>
      </c>
      <c r="D2" t="s">
        <v>5</v>
      </c>
      <c r="E2" t="s">
        <v>5</v>
      </c>
      <c r="F2">
        <v>15.430851968129501</v>
      </c>
      <c r="G2" t="s">
        <v>5</v>
      </c>
      <c r="H2" t="s">
        <v>5</v>
      </c>
      <c r="I2">
        <v>14.182989088694301</v>
      </c>
      <c r="J2" t="s">
        <v>5</v>
      </c>
      <c r="K2" t="s">
        <v>5</v>
      </c>
      <c r="L2">
        <v>-13.360415220260601</v>
      </c>
      <c r="M2" t="s">
        <v>5</v>
      </c>
      <c r="N2" t="s">
        <v>5</v>
      </c>
      <c r="O2">
        <v>16.551149336497001</v>
      </c>
      <c r="P2" t="s">
        <v>5</v>
      </c>
      <c r="Q2" t="s">
        <v>5</v>
      </c>
      <c r="R2">
        <v>-37.066666666666698</v>
      </c>
      <c r="S2" t="s">
        <v>5</v>
      </c>
      <c r="T2" t="s">
        <v>5</v>
      </c>
      <c r="U2">
        <v>22.625</v>
      </c>
      <c r="V2" t="s">
        <v>5</v>
      </c>
      <c r="W2" t="s">
        <v>5</v>
      </c>
      <c r="X2">
        <v>27.8333333333333</v>
      </c>
      <c r="Y2" t="s">
        <v>5</v>
      </c>
      <c r="Z2" t="s">
        <v>5</v>
      </c>
      <c r="AA2">
        <v>2.7333333333333298</v>
      </c>
      <c r="AB2" t="s">
        <v>5</v>
      </c>
      <c r="AC2" t="s">
        <v>5</v>
      </c>
      <c r="AD2">
        <v>249.166666666667</v>
      </c>
      <c r="AE2" t="s">
        <v>5</v>
      </c>
      <c r="AF2" t="s">
        <v>5</v>
      </c>
      <c r="AG2">
        <v>10.366666666666699</v>
      </c>
      <c r="AH2" t="s">
        <v>5</v>
      </c>
      <c r="AI2" t="s">
        <v>5</v>
      </c>
      <c r="AJ2">
        <v>259.39999999999998</v>
      </c>
      <c r="AK2" t="s">
        <v>5</v>
      </c>
      <c r="AL2" t="s">
        <v>5</v>
      </c>
      <c r="AM2">
        <v>136.1</v>
      </c>
      <c r="AN2" t="s">
        <v>5</v>
      </c>
      <c r="AO2" t="s">
        <v>5</v>
      </c>
      <c r="AP2">
        <v>123.3</v>
      </c>
      <c r="AQ2" t="s">
        <v>5</v>
      </c>
      <c r="AR2" t="s">
        <v>5</v>
      </c>
      <c r="AS2">
        <v>115.72</v>
      </c>
      <c r="AT2" t="s">
        <v>5</v>
      </c>
      <c r="AU2" t="s">
        <v>5</v>
      </c>
      <c r="AV2">
        <v>261.32</v>
      </c>
      <c r="AW2" t="s">
        <v>5</v>
      </c>
      <c r="AX2" t="s">
        <v>5</v>
      </c>
      <c r="AY2">
        <v>146.6</v>
      </c>
      <c r="AZ2" t="s">
        <v>5</v>
      </c>
      <c r="BA2" t="s">
        <v>5</v>
      </c>
      <c r="BB2">
        <v>2288.0399983724001</v>
      </c>
      <c r="BC2" t="s">
        <v>5</v>
      </c>
      <c r="BD2" t="s">
        <v>5</v>
      </c>
      <c r="BE2">
        <v>1328.6066650390601</v>
      </c>
      <c r="BF2" t="s">
        <v>5</v>
      </c>
      <c r="BG2" t="s">
        <v>5</v>
      </c>
      <c r="BH2">
        <v>1165.7649983724</v>
      </c>
      <c r="BI2" t="s">
        <v>5</v>
      </c>
      <c r="BJ2" t="s">
        <v>5</v>
      </c>
      <c r="BK2">
        <v>1012.5983317057299</v>
      </c>
      <c r="BL2" t="s">
        <v>5</v>
      </c>
      <c r="BM2" t="s">
        <v>5</v>
      </c>
      <c r="BN2">
        <v>608.46500040690103</v>
      </c>
      <c r="BO2" t="s">
        <v>5</v>
      </c>
      <c r="BP2" t="s">
        <v>5</v>
      </c>
      <c r="BQ2">
        <v>152.26666666666699</v>
      </c>
      <c r="BR2" t="s">
        <v>5</v>
      </c>
      <c r="BS2" t="s">
        <v>5</v>
      </c>
      <c r="BT2">
        <v>5408.2133382161501</v>
      </c>
      <c r="BU2" t="s">
        <v>5</v>
      </c>
      <c r="BV2" t="s">
        <v>5</v>
      </c>
      <c r="BW2">
        <v>1956.3489949544301</v>
      </c>
      <c r="BX2" t="s">
        <v>5</v>
      </c>
      <c r="BY2" t="s">
        <v>5</v>
      </c>
      <c r="BZ2">
        <v>174.13666712443001</v>
      </c>
      <c r="CA2" t="s">
        <v>5</v>
      </c>
      <c r="CB2" t="s">
        <v>5</v>
      </c>
      <c r="CC2">
        <v>258.16666615804002</v>
      </c>
      <c r="CD2" t="s">
        <v>5</v>
      </c>
      <c r="CE2" t="s">
        <v>5</v>
      </c>
      <c r="CF2">
        <v>291.63666483561201</v>
      </c>
      <c r="CG2" t="s">
        <v>5</v>
      </c>
      <c r="CH2" t="s">
        <v>5</v>
      </c>
      <c r="CI2">
        <v>38.656666692098</v>
      </c>
      <c r="CJ2" t="s">
        <v>5</v>
      </c>
      <c r="CK2" t="s">
        <v>5</v>
      </c>
      <c r="CL2">
        <v>189.96666666666701</v>
      </c>
      <c r="CM2" t="s">
        <v>5</v>
      </c>
      <c r="CN2" t="s">
        <v>5</v>
      </c>
      <c r="CO2">
        <v>75.233333333333306</v>
      </c>
      <c r="CP2" t="s">
        <v>5</v>
      </c>
      <c r="CQ2" t="s">
        <v>5</v>
      </c>
      <c r="CR2">
        <v>99.4</v>
      </c>
      <c r="CS2" t="s">
        <v>5</v>
      </c>
      <c r="CT2" t="s">
        <v>5</v>
      </c>
      <c r="CU2">
        <v>2.1</v>
      </c>
      <c r="CV2" t="s">
        <v>5</v>
      </c>
      <c r="CW2" t="s">
        <v>5</v>
      </c>
      <c r="CX2">
        <v>50.599764569600403</v>
      </c>
      <c r="CY2" t="s">
        <v>5</v>
      </c>
      <c r="CZ2" t="s">
        <v>5</v>
      </c>
      <c r="DA2">
        <v>27.967658646901398</v>
      </c>
      <c r="DB2" t="s">
        <v>5</v>
      </c>
      <c r="DC2" t="s">
        <v>5</v>
      </c>
      <c r="DD2">
        <v>61.5172003428141</v>
      </c>
      <c r="DE2" t="s">
        <v>5</v>
      </c>
    </row>
    <row r="3" spans="1:109">
      <c r="A3" t="s">
        <v>4</v>
      </c>
      <c r="B3">
        <v>0.78323873076975403</v>
      </c>
      <c r="C3">
        <v>1.65731296573366</v>
      </c>
      <c r="D3">
        <v>2.5313872006975702</v>
      </c>
      <c r="E3">
        <v>0.67506496575995001</v>
      </c>
      <c r="F3">
        <v>1.1244449656350299</v>
      </c>
      <c r="G3">
        <v>1.5738249655101</v>
      </c>
      <c r="H3">
        <v>0.68980988623803796</v>
      </c>
      <c r="I3">
        <v>1.08540269942511</v>
      </c>
      <c r="J3">
        <v>1.4809955126121801</v>
      </c>
      <c r="K3">
        <v>0.72944177160222901</v>
      </c>
      <c r="L3">
        <v>1.8784216268573499</v>
      </c>
      <c r="M3">
        <v>3.0274014821124702</v>
      </c>
      <c r="N3">
        <v>0.63374853792459995</v>
      </c>
      <c r="O3">
        <v>1.1212919825599299</v>
      </c>
      <c r="P3">
        <v>1.6088354271952601</v>
      </c>
      <c r="Q3">
        <v>1.38895893596091</v>
      </c>
      <c r="R3">
        <v>2.8455501043228901</v>
      </c>
      <c r="S3">
        <v>4.3021412726848602</v>
      </c>
      <c r="T3">
        <v>0.58516571987069399</v>
      </c>
      <c r="U3">
        <v>1.1923643834250299</v>
      </c>
      <c r="V3">
        <v>1.79956304697937</v>
      </c>
      <c r="W3">
        <v>4.8248718097804897</v>
      </c>
      <c r="X3">
        <v>9.5326190476190504</v>
      </c>
      <c r="Y3">
        <v>14.240366285457601</v>
      </c>
      <c r="Z3">
        <v>0.97871815564790199</v>
      </c>
      <c r="AA3">
        <v>3.0464285714285699</v>
      </c>
      <c r="AB3">
        <v>5.1141389872092402</v>
      </c>
      <c r="AC3">
        <v>-16.986114679768999</v>
      </c>
      <c r="AD3">
        <v>-12.541190476190501</v>
      </c>
      <c r="AE3">
        <v>-8.0962662726119792</v>
      </c>
      <c r="AF3">
        <v>-6.2997563504472502</v>
      </c>
      <c r="AG3">
        <v>-4.4207142857142898</v>
      </c>
      <c r="AH3">
        <v>-2.5416722209813201</v>
      </c>
      <c r="AI3">
        <v>1.5786237629650901</v>
      </c>
      <c r="AJ3">
        <v>5.5095238095238104</v>
      </c>
      <c r="AK3">
        <v>9.4404238560825302</v>
      </c>
      <c r="AL3">
        <v>-10.3615768980201</v>
      </c>
      <c r="AM3">
        <v>-5.79690476190477</v>
      </c>
      <c r="AN3">
        <v>-1.2322326257894101</v>
      </c>
      <c r="AO3">
        <v>4.9991869592981804</v>
      </c>
      <c r="AP3">
        <v>11.306428571428601</v>
      </c>
      <c r="AQ3">
        <v>17.613670183559002</v>
      </c>
      <c r="AR3">
        <v>-11.3314401899638</v>
      </c>
      <c r="AS3">
        <v>-7.0166666666666702</v>
      </c>
      <c r="AT3">
        <v>-2.7018931433695599</v>
      </c>
      <c r="AU3">
        <v>1.2345284720477301</v>
      </c>
      <c r="AV3">
        <v>5.4183333333333401</v>
      </c>
      <c r="AW3">
        <v>9.6021381946189397</v>
      </c>
      <c r="AX3">
        <v>6.1799992270177704</v>
      </c>
      <c r="AY3">
        <v>12.435</v>
      </c>
      <c r="AZ3">
        <v>18.690000772982199</v>
      </c>
      <c r="BA3">
        <v>164.21878926112399</v>
      </c>
      <c r="BB3">
        <v>248.595365339007</v>
      </c>
      <c r="BC3">
        <v>332.97194141688902</v>
      </c>
      <c r="BD3">
        <v>124.136716771308</v>
      </c>
      <c r="BE3">
        <v>193.93483407156799</v>
      </c>
      <c r="BF3">
        <v>263.73295137182799</v>
      </c>
      <c r="BG3">
        <v>116.901882648585</v>
      </c>
      <c r="BH3">
        <v>183.316001950219</v>
      </c>
      <c r="BI3">
        <v>249.73012125185201</v>
      </c>
      <c r="BJ3">
        <v>109.653757971039</v>
      </c>
      <c r="BK3">
        <v>172.85450791131899</v>
      </c>
      <c r="BL3">
        <v>236.05525785159901</v>
      </c>
      <c r="BM3">
        <v>86.847844508170397</v>
      </c>
      <c r="BN3">
        <v>140.31476839338001</v>
      </c>
      <c r="BO3">
        <v>193.78169227858999</v>
      </c>
      <c r="BP3">
        <v>43.446352630791601</v>
      </c>
      <c r="BQ3">
        <v>76.605328241984097</v>
      </c>
      <c r="BR3">
        <v>109.764303853177</v>
      </c>
      <c r="BS3">
        <v>-605.37328581107499</v>
      </c>
      <c r="BT3">
        <v>-451.13678059895801</v>
      </c>
      <c r="BU3">
        <v>-296.90027538684097</v>
      </c>
      <c r="BV3">
        <v>196.634145222076</v>
      </c>
      <c r="BW3">
        <v>295.816491088867</v>
      </c>
      <c r="BX3">
        <v>394.99883695565899</v>
      </c>
      <c r="BY3">
        <v>-4.1114454394583604E-3</v>
      </c>
      <c r="BZ3">
        <v>7.3992862655365102E-2</v>
      </c>
      <c r="CA3">
        <v>0.152097170750189</v>
      </c>
      <c r="CB3">
        <v>-7.8908236136943505E-2</v>
      </c>
      <c r="CC3">
        <v>3.2286182379992E-2</v>
      </c>
      <c r="CD3">
        <v>0.14348060089692799</v>
      </c>
      <c r="CE3">
        <v>-8.1221581699888107E-2</v>
      </c>
      <c r="CF3">
        <v>1.68039725979699E-2</v>
      </c>
      <c r="CG3">
        <v>0.114829526895828</v>
      </c>
      <c r="CH3">
        <v>-1.05653529893815</v>
      </c>
      <c r="CI3">
        <v>2.7328381452106298</v>
      </c>
      <c r="CJ3">
        <v>6.5222115893594097</v>
      </c>
      <c r="CK3">
        <v>-4.6687950118409001</v>
      </c>
      <c r="CL3">
        <v>-1.6469047619047601</v>
      </c>
      <c r="CM3">
        <v>1.3749854880313701</v>
      </c>
      <c r="CN3">
        <v>-3.2023170715532401</v>
      </c>
      <c r="CO3">
        <v>-0.118809523809525</v>
      </c>
      <c r="CP3">
        <v>2.96469802393419</v>
      </c>
      <c r="CQ3">
        <v>-2.6892972019883499</v>
      </c>
      <c r="CR3">
        <v>1.7878571428571499</v>
      </c>
      <c r="CS3">
        <v>6.2650114877026404</v>
      </c>
      <c r="CT3">
        <v>-0.40110893007438703</v>
      </c>
      <c r="CU3">
        <v>0.150952380952381</v>
      </c>
      <c r="CV3">
        <v>0.70301369197914898</v>
      </c>
      <c r="CW3">
        <v>-0.136413046753151</v>
      </c>
      <c r="CX3">
        <v>-4.9030825819396398E-2</v>
      </c>
      <c r="CY3">
        <v>3.8351395114357902E-2</v>
      </c>
      <c r="CZ3">
        <v>-0.32102654355541699</v>
      </c>
      <c r="DA3">
        <v>1.76820563429878</v>
      </c>
      <c r="DB3">
        <v>3.8574378121529702</v>
      </c>
      <c r="DC3">
        <v>-6.2743152208226602</v>
      </c>
      <c r="DD3">
        <v>3.9859889157613102</v>
      </c>
      <c r="DE3">
        <v>14.246293052345299</v>
      </c>
    </row>
    <row r="4" spans="1:109">
      <c r="A4" t="s">
        <v>3</v>
      </c>
      <c r="B4">
        <v>1.06278772427549</v>
      </c>
      <c r="C4">
        <v>2.2973324095067502</v>
      </c>
      <c r="D4">
        <v>3.5318770947380198</v>
      </c>
      <c r="E4">
        <v>1.3833068386121901</v>
      </c>
      <c r="F4">
        <v>1.9012824167524101</v>
      </c>
      <c r="G4">
        <v>2.4192579948926198</v>
      </c>
      <c r="H4">
        <v>1.3797888024660201</v>
      </c>
      <c r="I4">
        <v>1.80998961085365</v>
      </c>
      <c r="J4">
        <v>2.24019041924128</v>
      </c>
      <c r="K4">
        <v>0.95329533864901606</v>
      </c>
      <c r="L4">
        <v>2.25762022483207</v>
      </c>
      <c r="M4">
        <v>3.5619451110151199</v>
      </c>
      <c r="N4">
        <v>1.2964761726398299</v>
      </c>
      <c r="O4">
        <v>1.9295019921802301</v>
      </c>
      <c r="P4">
        <v>2.5625278117206398</v>
      </c>
      <c r="Q4">
        <v>2.0453731467972598</v>
      </c>
      <c r="R4">
        <v>3.8120174485161198</v>
      </c>
      <c r="S4">
        <v>5.5786617502349802</v>
      </c>
      <c r="T4">
        <v>1.24252463385496</v>
      </c>
      <c r="U4">
        <v>2.1189291359129401</v>
      </c>
      <c r="V4">
        <v>2.9953336379709201</v>
      </c>
      <c r="W4">
        <v>9.3941300508097605</v>
      </c>
      <c r="X4">
        <v>16.6421428571429</v>
      </c>
      <c r="Y4">
        <v>23.890155663476001</v>
      </c>
      <c r="Z4">
        <v>2.7734600782271501</v>
      </c>
      <c r="AA4">
        <v>6.125</v>
      </c>
      <c r="AB4">
        <v>9.4765399217728508</v>
      </c>
      <c r="AC4">
        <v>-25.720907963303201</v>
      </c>
      <c r="AD4">
        <v>-20.372142857142901</v>
      </c>
      <c r="AE4">
        <v>-15.023377750982499</v>
      </c>
      <c r="AF4">
        <v>-8.4998951560771605</v>
      </c>
      <c r="AG4">
        <v>-5.7111904761904801</v>
      </c>
      <c r="AH4">
        <v>-2.92248579630379</v>
      </c>
      <c r="AI4">
        <v>6.7277531470756999</v>
      </c>
      <c r="AJ4">
        <v>10.5428571428571</v>
      </c>
      <c r="AK4">
        <v>14.357961138638601</v>
      </c>
      <c r="AL4">
        <v>-16.287363556486099</v>
      </c>
      <c r="AM4">
        <v>-10.037380952381</v>
      </c>
      <c r="AN4">
        <v>-3.78739834827579</v>
      </c>
      <c r="AO4">
        <v>12.7608071772842</v>
      </c>
      <c r="AP4">
        <v>20.580238095238101</v>
      </c>
      <c r="AQ4">
        <v>28.399669013192</v>
      </c>
      <c r="AR4">
        <v>-14.9937850386848</v>
      </c>
      <c r="AS4">
        <v>-9.5904761904761902</v>
      </c>
      <c r="AT4">
        <v>-4.1871673422675402</v>
      </c>
      <c r="AU4">
        <v>4.1823437379330004</v>
      </c>
      <c r="AV4">
        <v>9.07785714285715</v>
      </c>
      <c r="AW4">
        <v>13.9733705477813</v>
      </c>
      <c r="AX4">
        <v>10.7869610656343</v>
      </c>
      <c r="AY4">
        <v>18.668333333333301</v>
      </c>
      <c r="AZ4">
        <v>26.549705601032301</v>
      </c>
      <c r="BA4">
        <v>300.26979100655399</v>
      </c>
      <c r="BB4">
        <v>412.082931024461</v>
      </c>
      <c r="BC4">
        <v>523.896071042367</v>
      </c>
      <c r="BD4">
        <v>241.31585617020701</v>
      </c>
      <c r="BE4">
        <v>332.58051220121803</v>
      </c>
      <c r="BF4">
        <v>423.84516823222998</v>
      </c>
      <c r="BG4">
        <v>229.44886216505699</v>
      </c>
      <c r="BH4">
        <v>315.75907111758301</v>
      </c>
      <c r="BI4">
        <v>402.06928007010799</v>
      </c>
      <c r="BJ4">
        <v>217.39765834391901</v>
      </c>
      <c r="BK4">
        <v>298.70946759905098</v>
      </c>
      <c r="BL4">
        <v>380.02127685418299</v>
      </c>
      <c r="BM4">
        <v>178.06276093896</v>
      </c>
      <c r="BN4">
        <v>245.70739004225999</v>
      </c>
      <c r="BO4">
        <v>313.35201914555898</v>
      </c>
      <c r="BP4">
        <v>95.553331523492403</v>
      </c>
      <c r="BQ4">
        <v>140.724271065848</v>
      </c>
      <c r="BR4">
        <v>185.895210608204</v>
      </c>
      <c r="BS4">
        <v>-885.00124821876204</v>
      </c>
      <c r="BT4">
        <v>-673.26489920479901</v>
      </c>
      <c r="BU4">
        <v>-461.52855019083597</v>
      </c>
      <c r="BV4">
        <v>390.35811078144297</v>
      </c>
      <c r="BW4">
        <v>518.71114237467395</v>
      </c>
      <c r="BX4">
        <v>647.06417396790596</v>
      </c>
      <c r="BY4">
        <v>3.68810556415975E-2</v>
      </c>
      <c r="BZ4">
        <v>0.10650205699559601</v>
      </c>
      <c r="CA4">
        <v>0.17612305834959399</v>
      </c>
      <c r="CB4">
        <v>-3.7676394640456301E-2</v>
      </c>
      <c r="CC4">
        <v>6.9140319788035601E-2</v>
      </c>
      <c r="CD4">
        <v>0.175957034216527</v>
      </c>
      <c r="CE4">
        <v>-5.4233908744057702E-2</v>
      </c>
      <c r="CF4">
        <v>5.2504994553413203E-2</v>
      </c>
      <c r="CG4">
        <v>0.159243897850884</v>
      </c>
      <c r="CH4">
        <v>-0.18663899483134899</v>
      </c>
      <c r="CI4">
        <v>3.62007619131179</v>
      </c>
      <c r="CJ4">
        <v>7.4267913774549301</v>
      </c>
      <c r="CK4">
        <v>-4.6901821626286999</v>
      </c>
      <c r="CL4">
        <v>-2.0183333333333402</v>
      </c>
      <c r="CM4">
        <v>0.65351549596202696</v>
      </c>
      <c r="CN4">
        <v>-3.9707293813081099</v>
      </c>
      <c r="CO4">
        <v>-0.55690476190476301</v>
      </c>
      <c r="CP4">
        <v>2.8569198574985801</v>
      </c>
      <c r="CQ4">
        <v>-1.6839254948608999</v>
      </c>
      <c r="CR4">
        <v>2.6378571428571398</v>
      </c>
      <c r="CS4">
        <v>6.9596397805751797</v>
      </c>
      <c r="CT4">
        <v>-0.26301248047869902</v>
      </c>
      <c r="CU4">
        <v>0.27952380952381001</v>
      </c>
      <c r="CV4">
        <v>0.82206009952631798</v>
      </c>
      <c r="CW4">
        <v>-0.151201014676724</v>
      </c>
      <c r="CX4">
        <v>-8.5655812393005196E-2</v>
      </c>
      <c r="CY4">
        <v>-2.0110610109286799E-2</v>
      </c>
      <c r="CZ4">
        <v>0.52152325592499404</v>
      </c>
      <c r="DA4">
        <v>2.4344051526841701</v>
      </c>
      <c r="DB4">
        <v>4.3472870494433398</v>
      </c>
      <c r="DC4">
        <v>-3.9242556907639798</v>
      </c>
      <c r="DD4">
        <v>5.5363267072041804</v>
      </c>
      <c r="DE4">
        <v>14.9969091051723</v>
      </c>
    </row>
    <row r="5" spans="1:109">
      <c r="A5" t="s">
        <v>2</v>
      </c>
      <c r="B5">
        <v>2.1285570214046499</v>
      </c>
      <c r="C5">
        <v>3.4654011619090999</v>
      </c>
      <c r="D5">
        <v>4.8022453024135503</v>
      </c>
      <c r="E5">
        <v>2.2341024497867701</v>
      </c>
      <c r="F5">
        <v>2.85188290232704</v>
      </c>
      <c r="G5">
        <v>3.4696633548673099</v>
      </c>
      <c r="H5">
        <v>2.1507600263392699</v>
      </c>
      <c r="I5">
        <v>2.71353242465428</v>
      </c>
      <c r="J5">
        <v>3.2763048229692902</v>
      </c>
      <c r="K5">
        <v>1.9401205425847099</v>
      </c>
      <c r="L5">
        <v>3.5729882532074302</v>
      </c>
      <c r="M5">
        <v>5.2058559638301602</v>
      </c>
      <c r="N5">
        <v>2.2327408272268299</v>
      </c>
      <c r="O5">
        <v>2.9529083751496801</v>
      </c>
      <c r="P5">
        <v>3.67307592307254</v>
      </c>
      <c r="Q5">
        <v>3.68433579784576</v>
      </c>
      <c r="R5">
        <v>5.6486315940675302</v>
      </c>
      <c r="S5">
        <v>7.6129273902892898</v>
      </c>
      <c r="T5">
        <v>2.2120846282022999</v>
      </c>
      <c r="U5">
        <v>3.2004902698880202</v>
      </c>
      <c r="V5">
        <v>4.1888959115737299</v>
      </c>
      <c r="W5">
        <v>17.527996351255702</v>
      </c>
      <c r="X5">
        <v>26.351666666666699</v>
      </c>
      <c r="Y5">
        <v>35.175336982077603</v>
      </c>
      <c r="Z5">
        <v>6.5232743546000496</v>
      </c>
      <c r="AA5">
        <v>10.7345238095238</v>
      </c>
      <c r="AB5">
        <v>14.945773264447601</v>
      </c>
      <c r="AC5">
        <v>-34.666631625057398</v>
      </c>
      <c r="AD5">
        <v>-28.979285714285702</v>
      </c>
      <c r="AE5">
        <v>-23.291939803514001</v>
      </c>
      <c r="AF5">
        <v>-10.556969799861699</v>
      </c>
      <c r="AG5">
        <v>-7.9992857142857101</v>
      </c>
      <c r="AH5">
        <v>-5.4416016287097104</v>
      </c>
      <c r="AI5">
        <v>10.7534936082467</v>
      </c>
      <c r="AJ5">
        <v>15.119047619047601</v>
      </c>
      <c r="AK5">
        <v>19.484601629848498</v>
      </c>
      <c r="AL5">
        <v>-19.920941781769699</v>
      </c>
      <c r="AM5">
        <v>-13.587380952381</v>
      </c>
      <c r="AN5">
        <v>-7.2538201229921704</v>
      </c>
      <c r="AO5">
        <v>21.1199149698901</v>
      </c>
      <c r="AP5">
        <v>28.706428571428599</v>
      </c>
      <c r="AQ5">
        <v>36.292942172967003</v>
      </c>
      <c r="AR5">
        <v>-18.976157821172102</v>
      </c>
      <c r="AS5">
        <v>-13.1285714285714</v>
      </c>
      <c r="AT5">
        <v>-7.2809850359707804</v>
      </c>
      <c r="AU5">
        <v>8.5099329380158295</v>
      </c>
      <c r="AV5">
        <v>13.2826190476191</v>
      </c>
      <c r="AW5">
        <v>18.0553051572223</v>
      </c>
      <c r="AX5">
        <v>19.791878122349399</v>
      </c>
      <c r="AY5">
        <v>26.411190476190502</v>
      </c>
      <c r="AZ5">
        <v>33.030502830031601</v>
      </c>
      <c r="BA5">
        <v>482.77070603855901</v>
      </c>
      <c r="BB5">
        <v>614.54547578357494</v>
      </c>
      <c r="BC5">
        <v>746.32024552859195</v>
      </c>
      <c r="BD5">
        <v>389.88662759194699</v>
      </c>
      <c r="BE5">
        <v>501.53411356608098</v>
      </c>
      <c r="BF5">
        <v>613.18159954021405</v>
      </c>
      <c r="BG5">
        <v>370.482476266785</v>
      </c>
      <c r="BH5">
        <v>477.651069408598</v>
      </c>
      <c r="BI5">
        <v>584.81966255041198</v>
      </c>
      <c r="BJ5">
        <v>350.92257770649798</v>
      </c>
      <c r="BK5">
        <v>453.51021993001302</v>
      </c>
      <c r="BL5">
        <v>556.09786215352904</v>
      </c>
      <c r="BM5">
        <v>289.829749532736</v>
      </c>
      <c r="BN5">
        <v>378.53918834141302</v>
      </c>
      <c r="BO5">
        <v>467.24862715009101</v>
      </c>
      <c r="BP5">
        <v>168.339393941174</v>
      </c>
      <c r="BQ5">
        <v>227.886750012352</v>
      </c>
      <c r="BR5">
        <v>287.43410608353099</v>
      </c>
      <c r="BS5">
        <v>-1192.31929691952</v>
      </c>
      <c r="BT5">
        <v>-963.62527925037205</v>
      </c>
      <c r="BU5">
        <v>-734.93126158121902</v>
      </c>
      <c r="BV5">
        <v>594.59179409195804</v>
      </c>
      <c r="BW5">
        <v>761.11524248395597</v>
      </c>
      <c r="BX5">
        <v>927.63869087595504</v>
      </c>
      <c r="BY5">
        <v>5.52027153136583E-2</v>
      </c>
      <c r="BZ5">
        <v>0.15591800173769499</v>
      </c>
      <c r="CA5">
        <v>0.25663328816173198</v>
      </c>
      <c r="CB5">
        <v>-7.5509403756210902E-2</v>
      </c>
      <c r="CC5">
        <v>6.4119417391797495E-2</v>
      </c>
      <c r="CD5">
        <v>0.203748238539806</v>
      </c>
      <c r="CE5">
        <v>-8.8511046173364999E-2</v>
      </c>
      <c r="CF5">
        <v>3.5906597442062697E-2</v>
      </c>
      <c r="CG5">
        <v>0.16032424105748999</v>
      </c>
      <c r="CH5">
        <v>-1.5765054493432</v>
      </c>
      <c r="CI5">
        <v>3.6192905158088302</v>
      </c>
      <c r="CJ5">
        <v>8.8150864809608702</v>
      </c>
      <c r="CK5">
        <v>-6.6658104925097197</v>
      </c>
      <c r="CL5">
        <v>-3.085</v>
      </c>
      <c r="CM5">
        <v>0.49581049250971798</v>
      </c>
      <c r="CN5">
        <v>-3.7112851702326299</v>
      </c>
      <c r="CO5">
        <v>0.41452380952381002</v>
      </c>
      <c r="CP5">
        <v>4.5403327892802503</v>
      </c>
      <c r="CQ5">
        <v>-2.6922449507810899</v>
      </c>
      <c r="CR5">
        <v>2.8092857142857199</v>
      </c>
      <c r="CS5">
        <v>8.3108163793525307</v>
      </c>
      <c r="CT5">
        <v>-0.35622161859010798</v>
      </c>
      <c r="CU5">
        <v>0.208095238095238</v>
      </c>
      <c r="CV5">
        <v>0.77241209478058404</v>
      </c>
      <c r="CW5">
        <v>-0.204314587159038</v>
      </c>
      <c r="CX5">
        <v>-0.113088703069576</v>
      </c>
      <c r="CY5">
        <v>-2.1862818980113899E-2</v>
      </c>
      <c r="CZ5">
        <v>1.2562774761144</v>
      </c>
      <c r="DA5">
        <v>4.1318085722696196</v>
      </c>
      <c r="DB5">
        <v>7.0073396684248399</v>
      </c>
      <c r="DC5">
        <v>-1.13002694650521</v>
      </c>
      <c r="DD5">
        <v>10.7970067560105</v>
      </c>
      <c r="DE5">
        <v>22.724040458526201</v>
      </c>
    </row>
    <row r="6" spans="1:109">
      <c r="A6" t="s">
        <v>1</v>
      </c>
      <c r="B6">
        <v>4.0638271935267403</v>
      </c>
      <c r="C6">
        <v>5.4997524736159402</v>
      </c>
      <c r="D6">
        <v>6.9356777537051304</v>
      </c>
      <c r="E6">
        <v>3.3960642621143302</v>
      </c>
      <c r="F6">
        <v>4.4265936574481799</v>
      </c>
      <c r="G6">
        <v>5.4571230527820296</v>
      </c>
      <c r="H6">
        <v>3.2570569736953798</v>
      </c>
      <c r="I6">
        <v>4.1856093494854303</v>
      </c>
      <c r="J6">
        <v>5.1141617252754799</v>
      </c>
      <c r="K6">
        <v>3.81874972066846</v>
      </c>
      <c r="L6">
        <v>5.7826554856035397</v>
      </c>
      <c r="M6">
        <v>7.7465612505386199</v>
      </c>
      <c r="N6">
        <v>3.32253160368768</v>
      </c>
      <c r="O6">
        <v>4.5058309918358201</v>
      </c>
      <c r="P6">
        <v>5.6891303799839603</v>
      </c>
      <c r="Q6">
        <v>7.0332350554213603</v>
      </c>
      <c r="R6">
        <v>9.4855671289988894</v>
      </c>
      <c r="S6">
        <v>11.9378992025764</v>
      </c>
      <c r="T6">
        <v>3.4899481220983701</v>
      </c>
      <c r="U6">
        <v>4.9366695731594499</v>
      </c>
      <c r="V6">
        <v>6.3833910242205203</v>
      </c>
      <c r="W6">
        <v>29.373078277274999</v>
      </c>
      <c r="X6">
        <v>42.6363392857143</v>
      </c>
      <c r="Y6">
        <v>55.899600294153501</v>
      </c>
      <c r="Z6">
        <v>10.5829277751725</v>
      </c>
      <c r="AA6">
        <v>20.633779761904801</v>
      </c>
      <c r="AB6">
        <v>30.684631748636999</v>
      </c>
      <c r="AC6">
        <v>-52.216318648012802</v>
      </c>
      <c r="AD6">
        <v>-44.414801587301604</v>
      </c>
      <c r="AE6">
        <v>-36.613284526590398</v>
      </c>
      <c r="AF6">
        <v>-12.2757802563484</v>
      </c>
      <c r="AG6">
        <v>-10.4141170634921</v>
      </c>
      <c r="AH6">
        <v>-8.5524538706357305</v>
      </c>
      <c r="AI6">
        <v>14.904687174535599</v>
      </c>
      <c r="AJ6">
        <v>21.854861111111099</v>
      </c>
      <c r="AK6">
        <v>28.805035047686701</v>
      </c>
      <c r="AL6">
        <v>-27.631703416593901</v>
      </c>
      <c r="AM6">
        <v>-19.527212301587301</v>
      </c>
      <c r="AN6">
        <v>-11.4227211865807</v>
      </c>
      <c r="AO6">
        <v>30.161272153224001</v>
      </c>
      <c r="AP6">
        <v>41.382073412698396</v>
      </c>
      <c r="AQ6">
        <v>52.602874672172803</v>
      </c>
      <c r="AR6">
        <v>-27.509826864853299</v>
      </c>
      <c r="AS6">
        <v>-20.9872023809524</v>
      </c>
      <c r="AT6">
        <v>-14.464577897051401</v>
      </c>
      <c r="AU6">
        <v>13.466880404511</v>
      </c>
      <c r="AV6">
        <v>19.2695238095238</v>
      </c>
      <c r="AW6">
        <v>25.072167214536599</v>
      </c>
      <c r="AX6">
        <v>32.2248108415952</v>
      </c>
      <c r="AY6">
        <v>40.256726190476201</v>
      </c>
      <c r="AZ6">
        <v>48.288641539357201</v>
      </c>
      <c r="BA6">
        <v>782.51967871826002</v>
      </c>
      <c r="BB6">
        <v>979.643557935442</v>
      </c>
      <c r="BC6">
        <v>1176.76743715262</v>
      </c>
      <c r="BD6">
        <v>627.12289382907397</v>
      </c>
      <c r="BE6">
        <v>800.64873029315299</v>
      </c>
      <c r="BF6">
        <v>974.17456675723099</v>
      </c>
      <c r="BG6">
        <v>596.57916500090403</v>
      </c>
      <c r="BH6">
        <v>764.66254031226799</v>
      </c>
      <c r="BI6">
        <v>932.74591562363105</v>
      </c>
      <c r="BJ6">
        <v>565.87172955154904</v>
      </c>
      <c r="BK6">
        <v>728.43218268016005</v>
      </c>
      <c r="BL6">
        <v>890.99263580877198</v>
      </c>
      <c r="BM6">
        <v>471.44767233674003</v>
      </c>
      <c r="BN6">
        <v>616.34191808428102</v>
      </c>
      <c r="BO6">
        <v>761.23616383182105</v>
      </c>
      <c r="BP6">
        <v>281.28798942297902</v>
      </c>
      <c r="BQ6">
        <v>392.61585330811801</v>
      </c>
      <c r="BR6">
        <v>503.94371719325602</v>
      </c>
      <c r="BS6">
        <v>-1691.58397187373</v>
      </c>
      <c r="BT6">
        <v>-1450.3140403166301</v>
      </c>
      <c r="BU6">
        <v>-1209.04410875952</v>
      </c>
      <c r="BV6">
        <v>967.53616855650705</v>
      </c>
      <c r="BW6">
        <v>1199.64532565889</v>
      </c>
      <c r="BX6">
        <v>1431.7544827612701</v>
      </c>
      <c r="BY6">
        <v>0.10474884693538</v>
      </c>
      <c r="BZ6">
        <v>0.25827514079895297</v>
      </c>
      <c r="CA6">
        <v>0.411801434662527</v>
      </c>
      <c r="CB6">
        <v>-4.0183605318456599E-2</v>
      </c>
      <c r="CC6">
        <v>0.13739229141450701</v>
      </c>
      <c r="CD6">
        <v>0.31496818814747102</v>
      </c>
      <c r="CE6">
        <v>-0.106284590016024</v>
      </c>
      <c r="CF6">
        <v>6.5702232485773601E-2</v>
      </c>
      <c r="CG6">
        <v>0.23768905498757101</v>
      </c>
      <c r="CH6">
        <v>0.74138353063492302</v>
      </c>
      <c r="CI6">
        <v>5.2759219219571101</v>
      </c>
      <c r="CJ6">
        <v>9.8104603132792896</v>
      </c>
      <c r="CK6">
        <v>-8.8945030935532792</v>
      </c>
      <c r="CL6">
        <v>-4.0031051587301603</v>
      </c>
      <c r="CM6">
        <v>0.88829277609296597</v>
      </c>
      <c r="CN6">
        <v>-4.8295759954848601</v>
      </c>
      <c r="CO6">
        <v>0.69676587301587201</v>
      </c>
      <c r="CP6">
        <v>6.2231077415165998</v>
      </c>
      <c r="CQ6">
        <v>-4.7311707354300196</v>
      </c>
      <c r="CR6">
        <v>3.33498015873016</v>
      </c>
      <c r="CS6">
        <v>11.4011310528903</v>
      </c>
      <c r="CT6">
        <v>4.80112591988089E-2</v>
      </c>
      <c r="CU6">
        <v>0.51310515873015905</v>
      </c>
      <c r="CV6">
        <v>0.97819905826150899</v>
      </c>
      <c r="CW6">
        <v>-0.32263848400050299</v>
      </c>
      <c r="CX6">
        <v>-0.223912652940392</v>
      </c>
      <c r="CY6">
        <v>-0.12518682188027999</v>
      </c>
      <c r="CZ6">
        <v>2.2604321872345401</v>
      </c>
      <c r="DA6">
        <v>6.0005859350590498</v>
      </c>
      <c r="DB6">
        <v>9.7407396828835608</v>
      </c>
      <c r="DC6">
        <v>0.88728948078756398</v>
      </c>
      <c r="DD6">
        <v>16.018762414833901</v>
      </c>
      <c r="DE6">
        <v>31.150235348880202</v>
      </c>
    </row>
    <row r="7" spans="1:109">
      <c r="A7" t="s">
        <v>0</v>
      </c>
      <c r="B7">
        <v>5.80686169043042</v>
      </c>
      <c r="C7">
        <v>7.4220415759828802</v>
      </c>
      <c r="D7">
        <v>9.0372214615353403</v>
      </c>
      <c r="E7">
        <v>5.1787897601372199</v>
      </c>
      <c r="F7">
        <v>6.4101771317923903</v>
      </c>
      <c r="G7">
        <v>7.6415645034475599</v>
      </c>
      <c r="H7">
        <v>4.8456217435338997</v>
      </c>
      <c r="I7">
        <v>5.9613506942802799</v>
      </c>
      <c r="J7">
        <v>7.07707964502666</v>
      </c>
      <c r="K7">
        <v>5.2635820077194602</v>
      </c>
      <c r="L7">
        <v>6.9678255368324802</v>
      </c>
      <c r="M7">
        <v>8.6720690659455109</v>
      </c>
      <c r="N7">
        <v>5.2121390731697499</v>
      </c>
      <c r="O7">
        <v>6.5542839700970701</v>
      </c>
      <c r="P7">
        <v>7.8964288670243903</v>
      </c>
      <c r="Q7">
        <v>9.43847773046868</v>
      </c>
      <c r="R7">
        <v>12.2210146041953</v>
      </c>
      <c r="S7">
        <v>15.003551477921899</v>
      </c>
      <c r="T7">
        <v>5.4782896924458502</v>
      </c>
      <c r="U7">
        <v>7.5074417160885103</v>
      </c>
      <c r="V7">
        <v>9.5365937397311793</v>
      </c>
      <c r="W7">
        <v>50.379457970853501</v>
      </c>
      <c r="X7">
        <v>61.882378405907801</v>
      </c>
      <c r="Y7">
        <v>73.385298840962093</v>
      </c>
      <c r="Z7">
        <v>23.021274294655299</v>
      </c>
      <c r="AA7">
        <v>36.494728800611199</v>
      </c>
      <c r="AB7">
        <v>49.968183306566999</v>
      </c>
      <c r="AC7">
        <v>-68.921535953019202</v>
      </c>
      <c r="AD7">
        <v>-58.5081232492997</v>
      </c>
      <c r="AE7">
        <v>-48.094710545580199</v>
      </c>
      <c r="AF7">
        <v>-11.760691975231101</v>
      </c>
      <c r="AG7">
        <v>-10.7334351922587</v>
      </c>
      <c r="AH7">
        <v>-9.7061784092863501</v>
      </c>
      <c r="AI7">
        <v>23.215687898379802</v>
      </c>
      <c r="AJ7">
        <v>27.494032764621</v>
      </c>
      <c r="AK7">
        <v>31.772377630862199</v>
      </c>
      <c r="AL7">
        <v>-38.067377801231899</v>
      </c>
      <c r="AM7">
        <v>-25.4056701468466</v>
      </c>
      <c r="AN7">
        <v>-12.7439624924613</v>
      </c>
      <c r="AO7">
        <v>37.665192044173502</v>
      </c>
      <c r="AP7">
        <v>52.8997029114676</v>
      </c>
      <c r="AQ7">
        <v>68.134213778761705</v>
      </c>
      <c r="AR7">
        <v>-38.395603185593302</v>
      </c>
      <c r="AS7">
        <v>-29.948128342246001</v>
      </c>
      <c r="AT7">
        <v>-21.5006534988987</v>
      </c>
      <c r="AU7">
        <v>18.4466125750236</v>
      </c>
      <c r="AV7">
        <v>23.400865800865802</v>
      </c>
      <c r="AW7">
        <v>28.355119026708</v>
      </c>
      <c r="AX7">
        <v>43.802441420729799</v>
      </c>
      <c r="AY7">
        <v>53.348994143111803</v>
      </c>
      <c r="AZ7">
        <v>62.895546865493799</v>
      </c>
      <c r="BA7">
        <v>1201.39853380708</v>
      </c>
      <c r="BB7">
        <v>1395.9412444842999</v>
      </c>
      <c r="BC7">
        <v>1590.48395516152</v>
      </c>
      <c r="BD7">
        <v>974.76446640203801</v>
      </c>
      <c r="BE7">
        <v>1159.48233840744</v>
      </c>
      <c r="BF7">
        <v>1344.2002104128501</v>
      </c>
      <c r="BG7">
        <v>930.855535875442</v>
      </c>
      <c r="BH7">
        <v>1112.0182908535701</v>
      </c>
      <c r="BI7">
        <v>1293.1810458317</v>
      </c>
      <c r="BJ7">
        <v>886.93265668355104</v>
      </c>
      <c r="BK7">
        <v>1064.1799774426399</v>
      </c>
      <c r="BL7">
        <v>1241.4272982017201</v>
      </c>
      <c r="BM7">
        <v>751.77754687340405</v>
      </c>
      <c r="BN7">
        <v>917.002935450118</v>
      </c>
      <c r="BO7">
        <v>1082.22832402683</v>
      </c>
      <c r="BP7">
        <v>478.73914276632797</v>
      </c>
      <c r="BQ7">
        <v>621.93069648101596</v>
      </c>
      <c r="BR7">
        <v>765.12225019570303</v>
      </c>
      <c r="BS7">
        <v>-2146.0741894661601</v>
      </c>
      <c r="BT7">
        <v>-1883.72571071427</v>
      </c>
      <c r="BU7">
        <v>-1621.3772319623799</v>
      </c>
      <c r="BV7">
        <v>1420.4901148059901</v>
      </c>
      <c r="BW7">
        <v>1647.64464297319</v>
      </c>
      <c r="BX7">
        <v>1874.7991711403999</v>
      </c>
      <c r="BY7">
        <v>8.4191892150042497E-2</v>
      </c>
      <c r="BZ7">
        <v>0.31444503552480801</v>
      </c>
      <c r="CA7">
        <v>0.54469817889957295</v>
      </c>
      <c r="CB7">
        <v>-8.4729423392258196E-2</v>
      </c>
      <c r="CC7">
        <v>0.104159608252602</v>
      </c>
      <c r="CD7">
        <v>0.29304863989746099</v>
      </c>
      <c r="CE7">
        <v>-0.172101309052547</v>
      </c>
      <c r="CF7">
        <v>8.3630600539845897E-3</v>
      </c>
      <c r="CG7">
        <v>0.18882742916051601</v>
      </c>
      <c r="CH7">
        <v>-3.0816980759830201</v>
      </c>
      <c r="CI7">
        <v>6.7441012560192997</v>
      </c>
      <c r="CJ7">
        <v>16.5699005880216</v>
      </c>
      <c r="CK7">
        <v>-11.559912774639299</v>
      </c>
      <c r="CL7">
        <v>-4.36577540106952</v>
      </c>
      <c r="CM7">
        <v>2.8283619725002298</v>
      </c>
      <c r="CN7">
        <v>0.66934337150476297</v>
      </c>
      <c r="CO7">
        <v>4.4511331805449501</v>
      </c>
      <c r="CP7">
        <v>8.2329229895851306</v>
      </c>
      <c r="CQ7">
        <v>-9.1284515190918096</v>
      </c>
      <c r="CR7">
        <v>0.17523130464307199</v>
      </c>
      <c r="CS7">
        <v>9.4789141283779497</v>
      </c>
      <c r="CT7">
        <v>-0.21715838228867801</v>
      </c>
      <c r="CU7">
        <v>0.65166793990323402</v>
      </c>
      <c r="CV7">
        <v>1.52049426209515</v>
      </c>
      <c r="CW7">
        <v>-0.44414950538709902</v>
      </c>
      <c r="CX7">
        <v>-0.29325421335719098</v>
      </c>
      <c r="CY7">
        <v>-0.142358921327284</v>
      </c>
      <c r="CZ7">
        <v>4.9464235459774404</v>
      </c>
      <c r="DA7">
        <v>9.6586911201234198</v>
      </c>
      <c r="DB7">
        <v>14.370958694269399</v>
      </c>
      <c r="DC7">
        <v>8.2532908275338901</v>
      </c>
      <c r="DD7">
        <v>32.475310129965898</v>
      </c>
      <c r="DE7">
        <v>56.697329432398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36</vt:i4>
      </vt:variant>
    </vt:vector>
  </HeadingPairs>
  <TitlesOfParts>
    <vt:vector size="38" baseType="lpstr">
      <vt:lpstr>GMT2</vt:lpstr>
      <vt:lpstr>GMT DATA</vt:lpstr>
      <vt:lpstr>Fig 1b - Winter Temp</vt:lpstr>
      <vt:lpstr>Fig 2b - Summer Temp</vt:lpstr>
      <vt:lpstr>Fig 3b - GS Temp</vt:lpstr>
      <vt:lpstr>Fig 4b - Jan Temp</vt:lpstr>
      <vt:lpstr>Fig 5b - Jul Temp</vt:lpstr>
      <vt:lpstr>Fig 6b - Coldest Day</vt:lpstr>
      <vt:lpstr>Fig 7b - Warmest Day</vt:lpstr>
      <vt:lpstr>Fig 8b - Days &gt; 25C</vt:lpstr>
      <vt:lpstr>Fig 9b - Days &gt; 30C</vt:lpstr>
      <vt:lpstr>Fig 10b - Days &lt; 5C</vt:lpstr>
      <vt:lpstr>Fig 11b - Days &lt; -30C</vt:lpstr>
      <vt:lpstr>Fig 12b - First Fall Frost</vt:lpstr>
      <vt:lpstr>Fig 13b - Last Spring Frost</vt:lpstr>
      <vt:lpstr>Fig 14b - Frost-Free Season</vt:lpstr>
      <vt:lpstr>Fig 15b - Start of GS</vt:lpstr>
      <vt:lpstr>Fig 16b - End of GS</vt:lpstr>
      <vt:lpstr>Fig 17b - GS Length</vt:lpstr>
      <vt:lpstr>Fig 18b - 0C Degree Days</vt:lpstr>
      <vt:lpstr>Fig 19b - 5C Degree Days</vt:lpstr>
      <vt:lpstr>Fig 20b - 6C Degree Days</vt:lpstr>
      <vt:lpstr>Fig 21b - 7C Degree Days</vt:lpstr>
      <vt:lpstr>Fig 22b - 10C Degree Days</vt:lpstr>
      <vt:lpstr>Fig 23b - 15C Degree Days</vt:lpstr>
      <vt:lpstr>Fig 24b - 18C Degree Days</vt:lpstr>
      <vt:lpstr>Fig 25b - Corn Heat Units</vt:lpstr>
      <vt:lpstr>Fig 26b - Winter Pr</vt:lpstr>
      <vt:lpstr>Fig 27b - GS Pr</vt:lpstr>
      <vt:lpstr>Fig 28b - Summer Pr</vt:lpstr>
      <vt:lpstr>Fig 29b - Wettest Day</vt:lpstr>
      <vt:lpstr>Fig 30b - Sep-Apr Dry Days</vt:lpstr>
      <vt:lpstr>Fig 31b - May-Aug Dry Days</vt:lpstr>
      <vt:lpstr>Fig 32b - Annual Wet Days</vt:lpstr>
      <vt:lpstr>Fig 33b - Pr &gt; 25mm</vt:lpstr>
      <vt:lpstr>Fig 34b - Winter Snow</vt:lpstr>
      <vt:lpstr>Fig 35b - Annual HMI</vt:lpstr>
      <vt:lpstr>Fig 36b - Summer HMI</vt:lpstr>
    </vt:vector>
  </TitlesOfParts>
  <Company>Atmos Research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Katharine Hayhoe</dc:creator>
  <cp:lastModifiedBy>Katharine Hayhoe</cp:lastModifiedBy>
  <dcterms:created xsi:type="dcterms:W3CDTF">2018-02-22T00:33:22Z</dcterms:created>
  <dcterms:modified xsi:type="dcterms:W3CDTF">2018-02-22T19:47:21Z</dcterms:modified>
</cp:coreProperties>
</file>