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chartsheets/sheet4.xml" ContentType="application/vnd.openxmlformats-officedocument.spreadsheetml.chartsheet+xml"/>
  <Override PartName="/xl/chartsheets/sheet5.xml" ContentType="application/vnd.openxmlformats-officedocument.spreadsheetml.chartsheet+xml"/>
  <Override PartName="/xl/chartsheets/sheet6.xml" ContentType="application/vnd.openxmlformats-officedocument.spreadsheetml.chartsheet+xml"/>
  <Override PartName="/xl/chartsheets/sheet7.xml" ContentType="application/vnd.openxmlformats-officedocument.spreadsheetml.chartsheet+xml"/>
  <Override PartName="/xl/chartsheets/sheet8.xml" ContentType="application/vnd.openxmlformats-officedocument.spreadsheetml.chartsheet+xml"/>
  <Override PartName="/xl/chartsheets/sheet9.xml" ContentType="application/vnd.openxmlformats-officedocument.spreadsheetml.chartsheet+xml"/>
  <Override PartName="/xl/chartsheets/sheet10.xml" ContentType="application/vnd.openxmlformats-officedocument.spreadsheetml.chartsheet+xml"/>
  <Override PartName="/xl/chartsheets/sheet11.xml" ContentType="application/vnd.openxmlformats-officedocument.spreadsheetml.chartsheet+xml"/>
  <Override PartName="/xl/chartsheets/sheet12.xml" ContentType="application/vnd.openxmlformats-officedocument.spreadsheetml.chartsheet+xml"/>
  <Override PartName="/xl/chartsheets/sheet13.xml" ContentType="application/vnd.openxmlformats-officedocument.spreadsheetml.chartsheet+xml"/>
  <Override PartName="/xl/chartsheets/sheet14.xml" ContentType="application/vnd.openxmlformats-officedocument.spreadsheetml.chartsheet+xml"/>
  <Override PartName="/xl/chartsheets/sheet15.xml" ContentType="application/vnd.openxmlformats-officedocument.spreadsheetml.chartsheet+xml"/>
  <Override PartName="/xl/chartsheets/sheet16.xml" ContentType="application/vnd.openxmlformats-officedocument.spreadsheetml.chartsheet+xml"/>
  <Override PartName="/xl/chartsheets/sheet17.xml" ContentType="application/vnd.openxmlformats-officedocument.spreadsheetml.chartsheet+xml"/>
  <Override PartName="/xl/chartsheets/sheet18.xml" ContentType="application/vnd.openxmlformats-officedocument.spreadsheetml.chartsheet+xml"/>
  <Override PartName="/xl/chartsheets/sheet19.xml" ContentType="application/vnd.openxmlformats-officedocument.spreadsheetml.chartsheet+xml"/>
  <Override PartName="/xl/chartsheets/sheet20.xml" ContentType="application/vnd.openxmlformats-officedocument.spreadsheetml.chartsheet+xml"/>
  <Override PartName="/xl/chartsheets/sheet21.xml" ContentType="application/vnd.openxmlformats-officedocument.spreadsheetml.chartsheet+xml"/>
  <Override PartName="/xl/chartsheets/sheet22.xml" ContentType="application/vnd.openxmlformats-officedocument.spreadsheetml.chartsheet+xml"/>
  <Override PartName="/xl/chartsheets/sheet23.xml" ContentType="application/vnd.openxmlformats-officedocument.spreadsheetml.chartsheet+xml"/>
  <Override PartName="/xl/chartsheets/sheet24.xml" ContentType="application/vnd.openxmlformats-officedocument.spreadsheetml.chartsheet+xml"/>
  <Override PartName="/xl/chartsheets/sheet25.xml" ContentType="application/vnd.openxmlformats-officedocument.spreadsheetml.chartsheet+xml"/>
  <Override PartName="/xl/chartsheets/sheet26.xml" ContentType="application/vnd.openxmlformats-officedocument.spreadsheetml.chartsheet+xml"/>
  <Override PartName="/xl/chartsheets/sheet27.xml" ContentType="application/vnd.openxmlformats-officedocument.spreadsheetml.chartsheet+xml"/>
  <Override PartName="/xl/chartsheets/sheet28.xml" ContentType="application/vnd.openxmlformats-officedocument.spreadsheetml.chartsheet+xml"/>
  <Override PartName="/xl/chartsheets/sheet29.xml" ContentType="application/vnd.openxmlformats-officedocument.spreadsheetml.chartsheet+xml"/>
  <Override PartName="/xl/chartsheets/sheet30.xml" ContentType="application/vnd.openxmlformats-officedocument.spreadsheetml.chartsheet+xml"/>
  <Override PartName="/xl/chartsheets/sheet31.xml" ContentType="application/vnd.openxmlformats-officedocument.spreadsheetml.chartsheet+xml"/>
  <Override PartName="/xl/chartsheets/sheet32.xml" ContentType="application/vnd.openxmlformats-officedocument.spreadsheetml.chartsheet+xml"/>
  <Override PartName="/xl/chartsheets/sheet33.xml" ContentType="application/vnd.openxmlformats-officedocument.spreadsheetml.chartsheet+xml"/>
  <Override PartName="/xl/chartsheets/sheet34.xml" ContentType="application/vnd.openxmlformats-officedocument.spreadsheetml.chartsheet+xml"/>
  <Override PartName="/xl/chartsheets/sheet35.xml" ContentType="application/vnd.openxmlformats-officedocument.spreadsheetml.chartsheet+xml"/>
  <Override PartName="/xl/chartsheets/sheet36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drawings/drawing8.xml" ContentType="application/vnd.openxmlformats-officedocument.drawing+xml"/>
  <Override PartName="/xl/charts/chart8.xml" ContentType="application/vnd.openxmlformats-officedocument.drawingml.chart+xml"/>
  <Override PartName="/xl/drawings/drawing9.xml" ContentType="application/vnd.openxmlformats-officedocument.drawing+xml"/>
  <Override PartName="/xl/charts/chart9.xml" ContentType="application/vnd.openxmlformats-officedocument.drawingml.chart+xml"/>
  <Override PartName="/xl/drawings/drawing10.xml" ContentType="application/vnd.openxmlformats-officedocument.drawing+xml"/>
  <Override PartName="/xl/charts/chart10.xml" ContentType="application/vnd.openxmlformats-officedocument.drawingml.chart+xml"/>
  <Override PartName="/xl/drawings/drawing11.xml" ContentType="application/vnd.openxmlformats-officedocument.drawing+xml"/>
  <Override PartName="/xl/charts/chart11.xml" ContentType="application/vnd.openxmlformats-officedocument.drawingml.chart+xml"/>
  <Override PartName="/xl/drawings/drawing12.xml" ContentType="application/vnd.openxmlformats-officedocument.drawing+xml"/>
  <Override PartName="/xl/charts/chart12.xml" ContentType="application/vnd.openxmlformats-officedocument.drawingml.chart+xml"/>
  <Override PartName="/xl/drawings/drawing13.xml" ContentType="application/vnd.openxmlformats-officedocument.drawing+xml"/>
  <Override PartName="/xl/charts/chart13.xml" ContentType="application/vnd.openxmlformats-officedocument.drawingml.chart+xml"/>
  <Override PartName="/xl/drawings/drawing14.xml" ContentType="application/vnd.openxmlformats-officedocument.drawing+xml"/>
  <Override PartName="/xl/charts/chart14.xml" ContentType="application/vnd.openxmlformats-officedocument.drawingml.chart+xml"/>
  <Override PartName="/xl/drawings/drawing15.xml" ContentType="application/vnd.openxmlformats-officedocument.drawing+xml"/>
  <Override PartName="/xl/charts/chart15.xml" ContentType="application/vnd.openxmlformats-officedocument.drawingml.chart+xml"/>
  <Override PartName="/xl/drawings/drawing16.xml" ContentType="application/vnd.openxmlformats-officedocument.drawing+xml"/>
  <Override PartName="/xl/charts/chart16.xml" ContentType="application/vnd.openxmlformats-officedocument.drawingml.chart+xml"/>
  <Override PartName="/xl/drawings/drawing17.xml" ContentType="application/vnd.openxmlformats-officedocument.drawing+xml"/>
  <Override PartName="/xl/charts/chart17.xml" ContentType="application/vnd.openxmlformats-officedocument.drawingml.chart+xml"/>
  <Override PartName="/xl/drawings/drawing18.xml" ContentType="application/vnd.openxmlformats-officedocument.drawing+xml"/>
  <Override PartName="/xl/charts/chart18.xml" ContentType="application/vnd.openxmlformats-officedocument.drawingml.chart+xml"/>
  <Override PartName="/xl/drawings/drawing19.xml" ContentType="application/vnd.openxmlformats-officedocument.drawing+xml"/>
  <Override PartName="/xl/charts/chart19.xml" ContentType="application/vnd.openxmlformats-officedocument.drawingml.chart+xml"/>
  <Override PartName="/xl/drawings/drawing20.xml" ContentType="application/vnd.openxmlformats-officedocument.drawing+xml"/>
  <Override PartName="/xl/charts/chart20.xml" ContentType="application/vnd.openxmlformats-officedocument.drawingml.chart+xml"/>
  <Override PartName="/xl/drawings/drawing21.xml" ContentType="application/vnd.openxmlformats-officedocument.drawing+xml"/>
  <Override PartName="/xl/charts/chart21.xml" ContentType="application/vnd.openxmlformats-officedocument.drawingml.chart+xml"/>
  <Override PartName="/xl/drawings/drawing22.xml" ContentType="application/vnd.openxmlformats-officedocument.drawing+xml"/>
  <Override PartName="/xl/charts/chart22.xml" ContentType="application/vnd.openxmlformats-officedocument.drawingml.chart+xml"/>
  <Override PartName="/xl/drawings/drawing23.xml" ContentType="application/vnd.openxmlformats-officedocument.drawing+xml"/>
  <Override PartName="/xl/charts/chart23.xml" ContentType="application/vnd.openxmlformats-officedocument.drawingml.chart+xml"/>
  <Override PartName="/xl/drawings/drawing24.xml" ContentType="application/vnd.openxmlformats-officedocument.drawing+xml"/>
  <Override PartName="/xl/charts/chart24.xml" ContentType="application/vnd.openxmlformats-officedocument.drawingml.chart+xml"/>
  <Override PartName="/xl/drawings/drawing25.xml" ContentType="application/vnd.openxmlformats-officedocument.drawing+xml"/>
  <Override PartName="/xl/charts/chart25.xml" ContentType="application/vnd.openxmlformats-officedocument.drawingml.chart+xml"/>
  <Override PartName="/xl/drawings/drawing26.xml" ContentType="application/vnd.openxmlformats-officedocument.drawing+xml"/>
  <Override PartName="/xl/charts/chart26.xml" ContentType="application/vnd.openxmlformats-officedocument.drawingml.chart+xml"/>
  <Override PartName="/xl/drawings/drawing27.xml" ContentType="application/vnd.openxmlformats-officedocument.drawing+xml"/>
  <Override PartName="/xl/charts/chart27.xml" ContentType="application/vnd.openxmlformats-officedocument.drawingml.chart+xml"/>
  <Override PartName="/xl/drawings/drawing28.xml" ContentType="application/vnd.openxmlformats-officedocument.drawing+xml"/>
  <Override PartName="/xl/charts/chart28.xml" ContentType="application/vnd.openxmlformats-officedocument.drawingml.chart+xml"/>
  <Override PartName="/xl/drawings/drawing29.xml" ContentType="application/vnd.openxmlformats-officedocument.drawing+xml"/>
  <Override PartName="/xl/charts/chart29.xml" ContentType="application/vnd.openxmlformats-officedocument.drawingml.chart+xml"/>
  <Override PartName="/xl/drawings/drawing30.xml" ContentType="application/vnd.openxmlformats-officedocument.drawing+xml"/>
  <Override PartName="/xl/charts/chart30.xml" ContentType="application/vnd.openxmlformats-officedocument.drawingml.chart+xml"/>
  <Override PartName="/xl/drawings/drawing31.xml" ContentType="application/vnd.openxmlformats-officedocument.drawing+xml"/>
  <Override PartName="/xl/charts/chart31.xml" ContentType="application/vnd.openxmlformats-officedocument.drawingml.chart+xml"/>
  <Override PartName="/xl/drawings/drawing32.xml" ContentType="application/vnd.openxmlformats-officedocument.drawing+xml"/>
  <Override PartName="/xl/charts/chart32.xml" ContentType="application/vnd.openxmlformats-officedocument.drawingml.chart+xml"/>
  <Override PartName="/xl/drawings/drawing33.xml" ContentType="application/vnd.openxmlformats-officedocument.drawing+xml"/>
  <Override PartName="/xl/charts/chart33.xml" ContentType="application/vnd.openxmlformats-officedocument.drawingml.chart+xml"/>
  <Override PartName="/xl/drawings/drawing34.xml" ContentType="application/vnd.openxmlformats-officedocument.drawing+xml"/>
  <Override PartName="/xl/charts/chart34.xml" ContentType="application/vnd.openxmlformats-officedocument.drawingml.chart+xml"/>
  <Override PartName="/xl/drawings/drawing35.xml" ContentType="application/vnd.openxmlformats-officedocument.drawing+xml"/>
  <Override PartName="/xl/charts/chart35.xml" ContentType="application/vnd.openxmlformats-officedocument.drawingml.chart+xml"/>
  <Override PartName="/xl/drawings/drawing36.xml" ContentType="application/vnd.openxmlformats-officedocument.drawing+xml"/>
  <Override PartName="/xl/charts/chart3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7729"/>
  <workbookPr showInkAnnotation="0" autoCompressPictures="0"/>
  <bookViews>
    <workbookView xWindow="6480" yWindow="0" windowWidth="40000" windowHeight="25640" tabRatio="605"/>
  </bookViews>
  <sheets>
    <sheet name="Fig 1b - Winter Temp" sheetId="3" r:id="rId1"/>
    <sheet name="Fig 2b - Summer Temp" sheetId="4" r:id="rId2"/>
    <sheet name="Fig 3b - GS Temp" sheetId="5" r:id="rId3"/>
    <sheet name="Fig 4b - Jan Temp" sheetId="6" r:id="rId4"/>
    <sheet name="Fig 5b - Jul Temp" sheetId="7" r:id="rId5"/>
    <sheet name="Fig 6b - Coldest Day" sheetId="8" r:id="rId6"/>
    <sheet name="Fig 7b - Warmest Day" sheetId="9" r:id="rId7"/>
    <sheet name="Fig 8b - Days &gt; 25C" sheetId="10" r:id="rId8"/>
    <sheet name="Fig 9b - Days &gt; 30C" sheetId="11" r:id="rId9"/>
    <sheet name="Fig 10b - Days &lt; 5C" sheetId="12" r:id="rId10"/>
    <sheet name="Fig 11b - Days &lt; -30C" sheetId="13" r:id="rId11"/>
    <sheet name="Fig 12b - First Fall Frost" sheetId="14" r:id="rId12"/>
    <sheet name="Fig 13b - Last Spring Frost" sheetId="16" r:id="rId13"/>
    <sheet name="Fig 14b - Frost-Free Season" sheetId="17" r:id="rId14"/>
    <sheet name="Fig 15b - Start of GS" sheetId="18" r:id="rId15"/>
    <sheet name="Fig 16b - End of GS" sheetId="19" r:id="rId16"/>
    <sheet name="Fig 17b - GS Length" sheetId="20" r:id="rId17"/>
    <sheet name="Fig 18b - 0C Degree Days" sheetId="21" r:id="rId18"/>
    <sheet name="Fig 19b - 5C Degree Days" sheetId="22" r:id="rId19"/>
    <sheet name="Fig 20b - 6C Degree Days" sheetId="23" r:id="rId20"/>
    <sheet name="Fig 21b - 7C Degree Days" sheetId="24" r:id="rId21"/>
    <sheet name="Fig 22b - 10C Degree Days" sheetId="25" r:id="rId22"/>
    <sheet name="Fig 23b - 15C Degree Days" sheetId="26" r:id="rId23"/>
    <sheet name="Fig 24b - 18C Degree Days" sheetId="27" r:id="rId24"/>
    <sheet name="Fig 25b - Corn Heat Units" sheetId="28" r:id="rId25"/>
    <sheet name="Fig 26b - Winter Pr" sheetId="29" r:id="rId26"/>
    <sheet name="Fig 27b - GS Pr" sheetId="30" r:id="rId27"/>
    <sheet name="Fig 28b - Summer Pr" sheetId="31" r:id="rId28"/>
    <sheet name="Fig 29b - Wettest Day" sheetId="32" r:id="rId29"/>
    <sheet name="Fig 30b - Sep-Apr Dry Days" sheetId="33" r:id="rId30"/>
    <sheet name="Fig 31b - May-Aug Dry Days" sheetId="34" r:id="rId31"/>
    <sheet name="Fig 32b - Annual Wet Days" sheetId="35" r:id="rId32"/>
    <sheet name="Fig 33b - Pr &gt; 25mm" sheetId="36" r:id="rId33"/>
    <sheet name="Fig 34b - Winter Snow" sheetId="37" r:id="rId34"/>
    <sheet name="Fig 35b - Annual HMI" sheetId="38" r:id="rId35"/>
    <sheet name="Fig 36b - Summer HMI" sheetId="39" r:id="rId36"/>
    <sheet name="GMT2" sheetId="2" r:id="rId37"/>
    <sheet name="GMT DATA" sheetId="1" r:id="rId38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G2" i="2" l="1"/>
  <c r="AG3" i="2"/>
  <c r="AG4" i="2"/>
  <c r="AH3" i="2"/>
  <c r="AH4" i="2"/>
  <c r="AG5" i="2"/>
  <c r="AH5" i="2"/>
  <c r="AG7" i="2"/>
  <c r="AG6" i="2"/>
  <c r="AY2" i="2"/>
  <c r="AY9" i="2"/>
  <c r="AP2" i="2"/>
  <c r="AP9" i="2"/>
  <c r="AH7" i="2"/>
  <c r="AH6" i="2"/>
  <c r="AF7" i="2"/>
  <c r="AF6" i="2"/>
  <c r="AD2" i="2"/>
  <c r="AD9" i="2"/>
  <c r="X2" i="2"/>
  <c r="X9" i="2"/>
  <c r="X1" i="2"/>
  <c r="U2" i="2"/>
  <c r="U9" i="2"/>
  <c r="R2" i="2"/>
  <c r="R9" i="2"/>
  <c r="DD2" i="2"/>
  <c r="DD9" i="2"/>
  <c r="DA2" i="2"/>
  <c r="DA9" i="2"/>
  <c r="CX2" i="2"/>
  <c r="CX9" i="2"/>
  <c r="CU2" i="2"/>
  <c r="CU9" i="2"/>
  <c r="CR2" i="2"/>
  <c r="CR9" i="2"/>
  <c r="CO2" i="2"/>
  <c r="CO9" i="2"/>
  <c r="CL2" i="2"/>
  <c r="CL9" i="2"/>
  <c r="CI2" i="2"/>
  <c r="CI9" i="2"/>
  <c r="CF2" i="2"/>
  <c r="CF9" i="2"/>
  <c r="CC2" i="2"/>
  <c r="CC9" i="2"/>
  <c r="BZ2" i="2"/>
  <c r="BZ9" i="2"/>
  <c r="BW2" i="2"/>
  <c r="BW9" i="2"/>
  <c r="BT2" i="2"/>
  <c r="BT9" i="2"/>
  <c r="BQ2" i="2"/>
  <c r="BQ9" i="2"/>
  <c r="BN2" i="2"/>
  <c r="BN9" i="2"/>
  <c r="BK2" i="2"/>
  <c r="BK9" i="2"/>
  <c r="BH2" i="2"/>
  <c r="BH9" i="2"/>
  <c r="BE2" i="2"/>
  <c r="BE9" i="2"/>
  <c r="BB2" i="2"/>
  <c r="BB9" i="2"/>
  <c r="AV2" i="2"/>
  <c r="AV9" i="2"/>
  <c r="AS2" i="2"/>
  <c r="AS9" i="2"/>
  <c r="AM2" i="2"/>
  <c r="AM9" i="2"/>
  <c r="AJ2" i="2"/>
  <c r="AJ9" i="2"/>
  <c r="AG9" i="2"/>
  <c r="AA2" i="2"/>
  <c r="AA9" i="2"/>
  <c r="O2" i="2"/>
  <c r="O9" i="2"/>
  <c r="L2" i="2"/>
  <c r="L9" i="2"/>
  <c r="I2" i="2"/>
  <c r="I9" i="2"/>
  <c r="F2" i="2"/>
  <c r="F9" i="2"/>
  <c r="C2" i="2"/>
  <c r="C9" i="2"/>
  <c r="DD1" i="2"/>
  <c r="DD10" i="2"/>
  <c r="DA1" i="2"/>
  <c r="DA10" i="2"/>
  <c r="CX1" i="2"/>
  <c r="CX10" i="2"/>
  <c r="CU1" i="2"/>
  <c r="CU10" i="2"/>
  <c r="CR1" i="2"/>
  <c r="CR10" i="2"/>
  <c r="CO1" i="2"/>
  <c r="CO10" i="2"/>
  <c r="CL1" i="2"/>
  <c r="CL10" i="2"/>
  <c r="CI1" i="2"/>
  <c r="CI10" i="2"/>
  <c r="CF1" i="2"/>
  <c r="CF10" i="2"/>
  <c r="CC1" i="2"/>
  <c r="CC10" i="2"/>
  <c r="BZ1" i="2"/>
  <c r="BZ10" i="2"/>
  <c r="BW1" i="2"/>
  <c r="BW10" i="2"/>
  <c r="BT1" i="2"/>
  <c r="BT10" i="2"/>
  <c r="BQ1" i="2"/>
  <c r="BQ10" i="2"/>
  <c r="BN1" i="2"/>
  <c r="BN10" i="2"/>
  <c r="BK1" i="2"/>
  <c r="BK10" i="2"/>
  <c r="BH1" i="2"/>
  <c r="BH10" i="2"/>
  <c r="BE1" i="2"/>
  <c r="BE10" i="2"/>
  <c r="BB1" i="2"/>
  <c r="BB10" i="2"/>
  <c r="AY1" i="2"/>
  <c r="AY10" i="2"/>
  <c r="AV1" i="2"/>
  <c r="AV10" i="2"/>
  <c r="AS1" i="2"/>
  <c r="AS10" i="2"/>
  <c r="AP1" i="2"/>
  <c r="AP10" i="2"/>
  <c r="AM1" i="2"/>
  <c r="AM10" i="2"/>
  <c r="AJ1" i="2"/>
  <c r="AJ10" i="2"/>
  <c r="AG1" i="2"/>
  <c r="AG10" i="2"/>
  <c r="AD1" i="2"/>
  <c r="AD10" i="2"/>
  <c r="AA1" i="2"/>
  <c r="AA10" i="2"/>
  <c r="X10" i="2"/>
  <c r="U1" i="2"/>
  <c r="U10" i="2"/>
  <c r="R1" i="2"/>
  <c r="R10" i="2"/>
  <c r="O1" i="2"/>
  <c r="O10" i="2"/>
  <c r="L1" i="2"/>
  <c r="L10" i="2"/>
  <c r="I1" i="2"/>
  <c r="I10" i="2"/>
  <c r="F1" i="2"/>
  <c r="F10" i="2"/>
  <c r="C1" i="2"/>
  <c r="C10" i="2"/>
  <c r="DE1" i="2"/>
  <c r="DC1" i="2"/>
  <c r="DB1" i="2"/>
  <c r="CZ1" i="2"/>
  <c r="CY1" i="2"/>
  <c r="CW1" i="2"/>
  <c r="CV1" i="2"/>
  <c r="CT1" i="2"/>
  <c r="CS1" i="2"/>
  <c r="CQ1" i="2"/>
  <c r="CP1" i="2"/>
  <c r="CN1" i="2"/>
  <c r="CM1" i="2"/>
  <c r="CK1" i="2"/>
  <c r="CJ1" i="2"/>
  <c r="CH1" i="2"/>
  <c r="CG1" i="2"/>
  <c r="CE1" i="2"/>
  <c r="CD1" i="2"/>
  <c r="CB1" i="2"/>
  <c r="CA1" i="2"/>
  <c r="BY1" i="2"/>
  <c r="BX1" i="2"/>
  <c r="BV1" i="2"/>
  <c r="BU1" i="2"/>
  <c r="BS1" i="2"/>
  <c r="BR1" i="2"/>
  <c r="BP1" i="2"/>
  <c r="BO1" i="2"/>
  <c r="BM1" i="2"/>
  <c r="BL1" i="2"/>
  <c r="BJ1" i="2"/>
  <c r="BI1" i="2"/>
  <c r="BG1" i="2"/>
  <c r="BF1" i="2"/>
  <c r="BD1" i="2"/>
  <c r="BC1" i="2"/>
  <c r="BA1" i="2"/>
  <c r="AZ1" i="2"/>
  <c r="AX1" i="2"/>
  <c r="AW1" i="2"/>
  <c r="AU1" i="2"/>
  <c r="AT1" i="2"/>
  <c r="AR1" i="2"/>
  <c r="AQ1" i="2"/>
  <c r="AO1" i="2"/>
  <c r="AN1" i="2"/>
  <c r="AL1" i="2"/>
  <c r="AK1" i="2"/>
  <c r="AI1" i="2"/>
  <c r="AH1" i="2"/>
  <c r="AF1" i="2"/>
  <c r="AE1" i="2"/>
  <c r="AC1" i="2"/>
  <c r="AB1" i="2"/>
  <c r="Z1" i="2"/>
  <c r="Y1" i="2"/>
  <c r="W1" i="2"/>
  <c r="V1" i="2"/>
  <c r="T1" i="2"/>
  <c r="S1" i="2"/>
  <c r="Q1" i="2"/>
  <c r="P1" i="2"/>
  <c r="N1" i="2"/>
  <c r="M1" i="2"/>
  <c r="K1" i="2"/>
  <c r="J1" i="2"/>
  <c r="H1" i="2"/>
  <c r="G1" i="2"/>
  <c r="E1" i="2"/>
  <c r="D1" i="2"/>
  <c r="B1" i="2"/>
  <c r="A2" i="2"/>
  <c r="B2" i="2"/>
  <c r="D2" i="2"/>
  <c r="E2" i="2"/>
  <c r="G2" i="2"/>
  <c r="H2" i="2"/>
  <c r="J2" i="2"/>
  <c r="K2" i="2"/>
  <c r="M2" i="2"/>
  <c r="N2" i="2"/>
  <c r="P2" i="2"/>
  <c r="Q2" i="2"/>
  <c r="S2" i="2"/>
  <c r="T2" i="2"/>
  <c r="V2" i="2"/>
  <c r="W2" i="2"/>
  <c r="Y2" i="2"/>
  <c r="Z2" i="2"/>
  <c r="AB2" i="2"/>
  <c r="AC2" i="2"/>
  <c r="AE2" i="2"/>
  <c r="AF2" i="2"/>
  <c r="AH2" i="2"/>
  <c r="AI2" i="2"/>
  <c r="AK2" i="2"/>
  <c r="AL2" i="2"/>
  <c r="AN2" i="2"/>
  <c r="AO2" i="2"/>
  <c r="AQ2" i="2"/>
  <c r="AR2" i="2"/>
  <c r="AT2" i="2"/>
  <c r="AU2" i="2"/>
  <c r="AW2" i="2"/>
  <c r="AX2" i="2"/>
  <c r="AZ2" i="2"/>
  <c r="BA2" i="2"/>
  <c r="BC2" i="2"/>
  <c r="BD2" i="2"/>
  <c r="BF2" i="2"/>
  <c r="BG2" i="2"/>
  <c r="BI2" i="2"/>
  <c r="BJ2" i="2"/>
  <c r="BL2" i="2"/>
  <c r="BM2" i="2"/>
  <c r="BO2" i="2"/>
  <c r="BP2" i="2"/>
  <c r="BR2" i="2"/>
  <c r="BS2" i="2"/>
  <c r="BU2" i="2"/>
  <c r="BV2" i="2"/>
  <c r="BX2" i="2"/>
  <c r="BY2" i="2"/>
  <c r="CA2" i="2"/>
  <c r="CB2" i="2"/>
  <c r="CD2" i="2"/>
  <c r="CE2" i="2"/>
  <c r="CG2" i="2"/>
  <c r="CH2" i="2"/>
  <c r="CJ2" i="2"/>
  <c r="CK2" i="2"/>
  <c r="CM2" i="2"/>
  <c r="CN2" i="2"/>
  <c r="CP2" i="2"/>
  <c r="CQ2" i="2"/>
  <c r="CS2" i="2"/>
  <c r="CT2" i="2"/>
  <c r="CV2" i="2"/>
  <c r="CW2" i="2"/>
  <c r="CY2" i="2"/>
  <c r="CZ2" i="2"/>
  <c r="DB2" i="2"/>
  <c r="DC2" i="2"/>
  <c r="DE2" i="2"/>
  <c r="A3" i="2"/>
  <c r="B3" i="2"/>
  <c r="C3" i="2"/>
  <c r="D3" i="2"/>
  <c r="E3" i="2"/>
  <c r="F3" i="2"/>
  <c r="G3" i="2"/>
  <c r="H3" i="2"/>
  <c r="I3" i="2"/>
  <c r="J3" i="2"/>
  <c r="K3" i="2"/>
  <c r="L3" i="2"/>
  <c r="M3" i="2"/>
  <c r="N3" i="2"/>
  <c r="O3" i="2"/>
  <c r="P3" i="2"/>
  <c r="Q3" i="2"/>
  <c r="R3" i="2"/>
  <c r="S3" i="2"/>
  <c r="T3" i="2"/>
  <c r="U3" i="2"/>
  <c r="V3" i="2"/>
  <c r="W3" i="2"/>
  <c r="X3" i="2"/>
  <c r="Y3" i="2"/>
  <c r="Z3" i="2"/>
  <c r="AA3" i="2"/>
  <c r="AB3" i="2"/>
  <c r="AC3" i="2"/>
  <c r="AD3" i="2"/>
  <c r="AE3" i="2"/>
  <c r="AF3" i="2"/>
  <c r="AI3" i="2"/>
  <c r="AJ3" i="2"/>
  <c r="AK3" i="2"/>
  <c r="AL3" i="2"/>
  <c r="AM3" i="2"/>
  <c r="AN3" i="2"/>
  <c r="AO3" i="2"/>
  <c r="AP3" i="2"/>
  <c r="AQ3" i="2"/>
  <c r="AR3" i="2"/>
  <c r="AS3" i="2"/>
  <c r="AT3" i="2"/>
  <c r="AU3" i="2"/>
  <c r="AV3" i="2"/>
  <c r="AW3" i="2"/>
  <c r="AX3" i="2"/>
  <c r="AY3" i="2"/>
  <c r="AZ3" i="2"/>
  <c r="BA3" i="2"/>
  <c r="BB3" i="2"/>
  <c r="BC3" i="2"/>
  <c r="BD3" i="2"/>
  <c r="BE3" i="2"/>
  <c r="BF3" i="2"/>
  <c r="BG3" i="2"/>
  <c r="BH3" i="2"/>
  <c r="BI3" i="2"/>
  <c r="BJ3" i="2"/>
  <c r="BK3" i="2"/>
  <c r="BL3" i="2"/>
  <c r="BM3" i="2"/>
  <c r="BN3" i="2"/>
  <c r="BO3" i="2"/>
  <c r="BP3" i="2"/>
  <c r="BQ3" i="2"/>
  <c r="BR3" i="2"/>
  <c r="BS3" i="2"/>
  <c r="BT3" i="2"/>
  <c r="BU3" i="2"/>
  <c r="BV3" i="2"/>
  <c r="BW3" i="2"/>
  <c r="BX3" i="2"/>
  <c r="BY3" i="2"/>
  <c r="BZ3" i="2"/>
  <c r="CA3" i="2"/>
  <c r="CB3" i="2"/>
  <c r="CC3" i="2"/>
  <c r="CD3" i="2"/>
  <c r="CE3" i="2"/>
  <c r="CF3" i="2"/>
  <c r="CG3" i="2"/>
  <c r="CH3" i="2"/>
  <c r="CI3" i="2"/>
  <c r="CJ3" i="2"/>
  <c r="CK3" i="2"/>
  <c r="CL3" i="2"/>
  <c r="CM3" i="2"/>
  <c r="CN3" i="2"/>
  <c r="CO3" i="2"/>
  <c r="CP3" i="2"/>
  <c r="CQ3" i="2"/>
  <c r="CR3" i="2"/>
  <c r="CS3" i="2"/>
  <c r="CT3" i="2"/>
  <c r="CU3" i="2"/>
  <c r="CV3" i="2"/>
  <c r="CW3" i="2"/>
  <c r="CX3" i="2"/>
  <c r="CY3" i="2"/>
  <c r="CZ3" i="2"/>
  <c r="DA3" i="2"/>
  <c r="DB3" i="2"/>
  <c r="DC3" i="2"/>
  <c r="DD3" i="2"/>
  <c r="DE3" i="2"/>
  <c r="A4" i="2"/>
  <c r="B4" i="2"/>
  <c r="C4" i="2"/>
  <c r="D4" i="2"/>
  <c r="E4" i="2"/>
  <c r="F4" i="2"/>
  <c r="G4" i="2"/>
  <c r="H4" i="2"/>
  <c r="I4" i="2"/>
  <c r="J4" i="2"/>
  <c r="K4" i="2"/>
  <c r="L4" i="2"/>
  <c r="M4" i="2"/>
  <c r="N4" i="2"/>
  <c r="O4" i="2"/>
  <c r="P4" i="2"/>
  <c r="Q4" i="2"/>
  <c r="R4" i="2"/>
  <c r="S4" i="2"/>
  <c r="T4" i="2"/>
  <c r="U4" i="2"/>
  <c r="V4" i="2"/>
  <c r="W4" i="2"/>
  <c r="X4" i="2"/>
  <c r="Y4" i="2"/>
  <c r="Z4" i="2"/>
  <c r="AA4" i="2"/>
  <c r="AB4" i="2"/>
  <c r="AC4" i="2"/>
  <c r="AD4" i="2"/>
  <c r="AE4" i="2"/>
  <c r="AF4" i="2"/>
  <c r="AI4" i="2"/>
  <c r="AJ4" i="2"/>
  <c r="AK4" i="2"/>
  <c r="AL4" i="2"/>
  <c r="AM4" i="2"/>
  <c r="AN4" i="2"/>
  <c r="AO4" i="2"/>
  <c r="AP4" i="2"/>
  <c r="AQ4" i="2"/>
  <c r="AR4" i="2"/>
  <c r="AS4" i="2"/>
  <c r="AT4" i="2"/>
  <c r="AU4" i="2"/>
  <c r="AV4" i="2"/>
  <c r="AW4" i="2"/>
  <c r="AX4" i="2"/>
  <c r="AY4" i="2"/>
  <c r="AZ4" i="2"/>
  <c r="BA4" i="2"/>
  <c r="BB4" i="2"/>
  <c r="BC4" i="2"/>
  <c r="BD4" i="2"/>
  <c r="BE4" i="2"/>
  <c r="BF4" i="2"/>
  <c r="BG4" i="2"/>
  <c r="BH4" i="2"/>
  <c r="BI4" i="2"/>
  <c r="BJ4" i="2"/>
  <c r="BK4" i="2"/>
  <c r="BL4" i="2"/>
  <c r="BM4" i="2"/>
  <c r="BN4" i="2"/>
  <c r="BO4" i="2"/>
  <c r="BP4" i="2"/>
  <c r="BQ4" i="2"/>
  <c r="BR4" i="2"/>
  <c r="BS4" i="2"/>
  <c r="BT4" i="2"/>
  <c r="BU4" i="2"/>
  <c r="BV4" i="2"/>
  <c r="BW4" i="2"/>
  <c r="BX4" i="2"/>
  <c r="BY4" i="2"/>
  <c r="BZ4" i="2"/>
  <c r="CA4" i="2"/>
  <c r="CB4" i="2"/>
  <c r="CC4" i="2"/>
  <c r="CD4" i="2"/>
  <c r="CE4" i="2"/>
  <c r="CF4" i="2"/>
  <c r="CG4" i="2"/>
  <c r="CH4" i="2"/>
  <c r="CI4" i="2"/>
  <c r="CJ4" i="2"/>
  <c r="CK4" i="2"/>
  <c r="CL4" i="2"/>
  <c r="CM4" i="2"/>
  <c r="CN4" i="2"/>
  <c r="CO4" i="2"/>
  <c r="CP4" i="2"/>
  <c r="CQ4" i="2"/>
  <c r="CR4" i="2"/>
  <c r="CS4" i="2"/>
  <c r="CT4" i="2"/>
  <c r="CU4" i="2"/>
  <c r="CV4" i="2"/>
  <c r="CW4" i="2"/>
  <c r="CX4" i="2"/>
  <c r="CY4" i="2"/>
  <c r="CZ4" i="2"/>
  <c r="DA4" i="2"/>
  <c r="DB4" i="2"/>
  <c r="DC4" i="2"/>
  <c r="DD4" i="2"/>
  <c r="DE4" i="2"/>
  <c r="A5" i="2"/>
  <c r="B5" i="2"/>
  <c r="C5" i="2"/>
  <c r="D5" i="2"/>
  <c r="E5" i="2"/>
  <c r="F5" i="2"/>
  <c r="G5" i="2"/>
  <c r="H5" i="2"/>
  <c r="I5" i="2"/>
  <c r="J5" i="2"/>
  <c r="K5" i="2"/>
  <c r="L5" i="2"/>
  <c r="M5" i="2"/>
  <c r="N5" i="2"/>
  <c r="O5" i="2"/>
  <c r="P5" i="2"/>
  <c r="Q5" i="2"/>
  <c r="R5" i="2"/>
  <c r="S5" i="2"/>
  <c r="T5" i="2"/>
  <c r="U5" i="2"/>
  <c r="V5" i="2"/>
  <c r="W5" i="2"/>
  <c r="X5" i="2"/>
  <c r="Y5" i="2"/>
  <c r="Z5" i="2"/>
  <c r="AA5" i="2"/>
  <c r="AB5" i="2"/>
  <c r="AC5" i="2"/>
  <c r="AD5" i="2"/>
  <c r="AE5" i="2"/>
  <c r="AF5" i="2"/>
  <c r="AI5" i="2"/>
  <c r="AJ5" i="2"/>
  <c r="AK5" i="2"/>
  <c r="AL5" i="2"/>
  <c r="AM5" i="2"/>
  <c r="AN5" i="2"/>
  <c r="AO5" i="2"/>
  <c r="AP5" i="2"/>
  <c r="AQ5" i="2"/>
  <c r="AR5" i="2"/>
  <c r="AS5" i="2"/>
  <c r="AT5" i="2"/>
  <c r="AU5" i="2"/>
  <c r="AV5" i="2"/>
  <c r="AW5" i="2"/>
  <c r="AX5" i="2"/>
  <c r="AY5" i="2"/>
  <c r="AZ5" i="2"/>
  <c r="BA5" i="2"/>
  <c r="BB5" i="2"/>
  <c r="BC5" i="2"/>
  <c r="BD5" i="2"/>
  <c r="BE5" i="2"/>
  <c r="BF5" i="2"/>
  <c r="BG5" i="2"/>
  <c r="BH5" i="2"/>
  <c r="BI5" i="2"/>
  <c r="BJ5" i="2"/>
  <c r="BK5" i="2"/>
  <c r="BL5" i="2"/>
  <c r="BM5" i="2"/>
  <c r="BN5" i="2"/>
  <c r="BO5" i="2"/>
  <c r="BP5" i="2"/>
  <c r="BQ5" i="2"/>
  <c r="BR5" i="2"/>
  <c r="BS5" i="2"/>
  <c r="BT5" i="2"/>
  <c r="BU5" i="2"/>
  <c r="BV5" i="2"/>
  <c r="BW5" i="2"/>
  <c r="BX5" i="2"/>
  <c r="BY5" i="2"/>
  <c r="BZ5" i="2"/>
  <c r="CA5" i="2"/>
  <c r="CB5" i="2"/>
  <c r="CC5" i="2"/>
  <c r="CD5" i="2"/>
  <c r="CE5" i="2"/>
  <c r="CF5" i="2"/>
  <c r="CG5" i="2"/>
  <c r="CH5" i="2"/>
  <c r="CI5" i="2"/>
  <c r="CJ5" i="2"/>
  <c r="CK5" i="2"/>
  <c r="CL5" i="2"/>
  <c r="CM5" i="2"/>
  <c r="CN5" i="2"/>
  <c r="CO5" i="2"/>
  <c r="CP5" i="2"/>
  <c r="CQ5" i="2"/>
  <c r="CR5" i="2"/>
  <c r="CS5" i="2"/>
  <c r="CT5" i="2"/>
  <c r="CU5" i="2"/>
  <c r="CV5" i="2"/>
  <c r="CW5" i="2"/>
  <c r="CX5" i="2"/>
  <c r="CY5" i="2"/>
  <c r="CZ5" i="2"/>
  <c r="DA5" i="2"/>
  <c r="DB5" i="2"/>
  <c r="DC5" i="2"/>
  <c r="DD5" i="2"/>
  <c r="DE5" i="2"/>
  <c r="A6" i="2"/>
  <c r="B6" i="2"/>
  <c r="C6" i="2"/>
  <c r="D6" i="2"/>
  <c r="E6" i="2"/>
  <c r="F6" i="2"/>
  <c r="G6" i="2"/>
  <c r="H6" i="2"/>
  <c r="I6" i="2"/>
  <c r="J6" i="2"/>
  <c r="K6" i="2"/>
  <c r="L6" i="2"/>
  <c r="M6" i="2"/>
  <c r="N6" i="2"/>
  <c r="O6" i="2"/>
  <c r="P6" i="2"/>
  <c r="Q6" i="2"/>
  <c r="R6" i="2"/>
  <c r="S6" i="2"/>
  <c r="T6" i="2"/>
  <c r="U6" i="2"/>
  <c r="V6" i="2"/>
  <c r="W6" i="2"/>
  <c r="X6" i="2"/>
  <c r="Y6" i="2"/>
  <c r="Z6" i="2"/>
  <c r="AA6" i="2"/>
  <c r="AB6" i="2"/>
  <c r="AC6" i="2"/>
  <c r="AD6" i="2"/>
  <c r="AE6" i="2"/>
  <c r="AI6" i="2"/>
  <c r="AJ6" i="2"/>
  <c r="AK6" i="2"/>
  <c r="AL6" i="2"/>
  <c r="AM6" i="2"/>
  <c r="AN6" i="2"/>
  <c r="AO6" i="2"/>
  <c r="AP6" i="2"/>
  <c r="AQ6" i="2"/>
  <c r="AR6" i="2"/>
  <c r="AS6" i="2"/>
  <c r="AT6" i="2"/>
  <c r="AU6" i="2"/>
  <c r="AV6" i="2"/>
  <c r="AW6" i="2"/>
  <c r="AX6" i="2"/>
  <c r="AY6" i="2"/>
  <c r="AZ6" i="2"/>
  <c r="BA6" i="2"/>
  <c r="BB6" i="2"/>
  <c r="BC6" i="2"/>
  <c r="BD6" i="2"/>
  <c r="BE6" i="2"/>
  <c r="BF6" i="2"/>
  <c r="BG6" i="2"/>
  <c r="BH6" i="2"/>
  <c r="BI6" i="2"/>
  <c r="BJ6" i="2"/>
  <c r="BK6" i="2"/>
  <c r="BL6" i="2"/>
  <c r="BM6" i="2"/>
  <c r="BN6" i="2"/>
  <c r="BO6" i="2"/>
  <c r="BP6" i="2"/>
  <c r="BQ6" i="2"/>
  <c r="BR6" i="2"/>
  <c r="BS6" i="2"/>
  <c r="BT6" i="2"/>
  <c r="BU6" i="2"/>
  <c r="BV6" i="2"/>
  <c r="BW6" i="2"/>
  <c r="BX6" i="2"/>
  <c r="BY6" i="2"/>
  <c r="BZ6" i="2"/>
  <c r="CA6" i="2"/>
  <c r="CB6" i="2"/>
  <c r="CC6" i="2"/>
  <c r="CD6" i="2"/>
  <c r="CE6" i="2"/>
  <c r="CF6" i="2"/>
  <c r="CG6" i="2"/>
  <c r="CH6" i="2"/>
  <c r="CI6" i="2"/>
  <c r="CJ6" i="2"/>
  <c r="CK6" i="2"/>
  <c r="CL6" i="2"/>
  <c r="CM6" i="2"/>
  <c r="CN6" i="2"/>
  <c r="CO6" i="2"/>
  <c r="CP6" i="2"/>
  <c r="CQ6" i="2"/>
  <c r="CR6" i="2"/>
  <c r="CS6" i="2"/>
  <c r="CT6" i="2"/>
  <c r="CU6" i="2"/>
  <c r="CV6" i="2"/>
  <c r="CW6" i="2"/>
  <c r="CX6" i="2"/>
  <c r="CY6" i="2"/>
  <c r="CZ6" i="2"/>
  <c r="DA6" i="2"/>
  <c r="DB6" i="2"/>
  <c r="DC6" i="2"/>
  <c r="DD6" i="2"/>
  <c r="DE6" i="2"/>
  <c r="A7" i="2"/>
  <c r="B7" i="2"/>
  <c r="C7" i="2"/>
  <c r="D7" i="2"/>
  <c r="E7" i="2"/>
  <c r="F7" i="2"/>
  <c r="G7" i="2"/>
  <c r="H7" i="2"/>
  <c r="I7" i="2"/>
  <c r="J7" i="2"/>
  <c r="K7" i="2"/>
  <c r="L7" i="2"/>
  <c r="M7" i="2"/>
  <c r="N7" i="2"/>
  <c r="O7" i="2"/>
  <c r="P7" i="2"/>
  <c r="Q7" i="2"/>
  <c r="R7" i="2"/>
  <c r="S7" i="2"/>
  <c r="T7" i="2"/>
  <c r="U7" i="2"/>
  <c r="V7" i="2"/>
  <c r="W7" i="2"/>
  <c r="X7" i="2"/>
  <c r="Y7" i="2"/>
  <c r="Z7" i="2"/>
  <c r="AA7" i="2"/>
  <c r="AB7" i="2"/>
  <c r="AC7" i="2"/>
  <c r="AD7" i="2"/>
  <c r="AE7" i="2"/>
  <c r="AI7" i="2"/>
  <c r="AJ7" i="2"/>
  <c r="AK7" i="2"/>
  <c r="AL7" i="2"/>
  <c r="AM7" i="2"/>
  <c r="AN7" i="2"/>
  <c r="AO7" i="2"/>
  <c r="AP7" i="2"/>
  <c r="AQ7" i="2"/>
  <c r="AR7" i="2"/>
  <c r="AS7" i="2"/>
  <c r="AT7" i="2"/>
  <c r="AU7" i="2"/>
  <c r="AV7" i="2"/>
  <c r="AW7" i="2"/>
  <c r="AX7" i="2"/>
  <c r="AY7" i="2"/>
  <c r="AZ7" i="2"/>
  <c r="BA7" i="2"/>
  <c r="BB7" i="2"/>
  <c r="BC7" i="2"/>
  <c r="BD7" i="2"/>
  <c r="BE7" i="2"/>
  <c r="BF7" i="2"/>
  <c r="BG7" i="2"/>
  <c r="BH7" i="2"/>
  <c r="BI7" i="2"/>
  <c r="BJ7" i="2"/>
  <c r="BK7" i="2"/>
  <c r="BL7" i="2"/>
  <c r="BM7" i="2"/>
  <c r="BN7" i="2"/>
  <c r="BO7" i="2"/>
  <c r="BP7" i="2"/>
  <c r="BQ7" i="2"/>
  <c r="BR7" i="2"/>
  <c r="BS7" i="2"/>
  <c r="BT7" i="2"/>
  <c r="BU7" i="2"/>
  <c r="BV7" i="2"/>
  <c r="BW7" i="2"/>
  <c r="BX7" i="2"/>
  <c r="BY7" i="2"/>
  <c r="BZ7" i="2"/>
  <c r="CA7" i="2"/>
  <c r="CB7" i="2"/>
  <c r="CC7" i="2"/>
  <c r="CD7" i="2"/>
  <c r="CE7" i="2"/>
  <c r="CF7" i="2"/>
  <c r="CG7" i="2"/>
  <c r="CH7" i="2"/>
  <c r="CI7" i="2"/>
  <c r="CJ7" i="2"/>
  <c r="CK7" i="2"/>
  <c r="CL7" i="2"/>
  <c r="CM7" i="2"/>
  <c r="CN7" i="2"/>
  <c r="CO7" i="2"/>
  <c r="CP7" i="2"/>
  <c r="CQ7" i="2"/>
  <c r="CR7" i="2"/>
  <c r="CS7" i="2"/>
  <c r="CT7" i="2"/>
  <c r="CU7" i="2"/>
  <c r="CV7" i="2"/>
  <c r="CW7" i="2"/>
  <c r="CX7" i="2"/>
  <c r="CY7" i="2"/>
  <c r="CZ7" i="2"/>
  <c r="DA7" i="2"/>
  <c r="DB7" i="2"/>
  <c r="DC7" i="2"/>
  <c r="DD7" i="2"/>
  <c r="DE7" i="2"/>
</calcChain>
</file>

<file path=xl/sharedStrings.xml><?xml version="1.0" encoding="utf-8"?>
<sst xmlns="http://schemas.openxmlformats.org/spreadsheetml/2006/main" count="225" uniqueCount="127">
  <si>
    <t>+4C</t>
  </si>
  <si>
    <t>+3C</t>
  </si>
  <si>
    <t>+2C</t>
  </si>
  <si>
    <t>+1.5C</t>
  </si>
  <si>
    <t>+1C</t>
  </si>
  <si>
    <t>NA</t>
  </si>
  <si>
    <t>1980-2009</t>
  </si>
  <si>
    <t>summer.heat.moisture.index.plus1SD</t>
  </si>
  <si>
    <t>summer.heat.moisture.index.mean</t>
  </si>
  <si>
    <t>summer.heat.moisture.index.minus1SD</t>
  </si>
  <si>
    <t>annual.heat.moisture.index.plus1SD</t>
  </si>
  <si>
    <t>annual.heat.moisture.index.mean</t>
  </si>
  <si>
    <t>annual.heat.moisture.index.minus1SD</t>
  </si>
  <si>
    <t>winter.sondjfma.pr.as.snow.plus1SD</t>
  </si>
  <si>
    <t>winter.sondjfma.pr.as.snow.mean</t>
  </si>
  <si>
    <t>winter.sondjfma.pr.as.snow.minus1SD</t>
  </si>
  <si>
    <t>pr.above.25mm.plus1SD</t>
  </si>
  <si>
    <t>pr.above.25mm.mean</t>
  </si>
  <si>
    <t>pr.above.25mm.minus1SD</t>
  </si>
  <si>
    <t>pr.above.0.2mm.plus1SD</t>
  </si>
  <si>
    <t>pr.above.0.2mm.mean</t>
  </si>
  <si>
    <t>pr.above.0.2mm.minus1SD</t>
  </si>
  <si>
    <t>summer.mjja.dry.days.plus1SD</t>
  </si>
  <si>
    <t>summer.mjja.dry.days.mean</t>
  </si>
  <si>
    <t>summer.mjja.dry.days.minus1SD</t>
  </si>
  <si>
    <t>winter.sondjfma.dry.days.plus1SD</t>
  </si>
  <si>
    <t>winter.sondjfma.dry.days.mean</t>
  </si>
  <si>
    <t>winter.sondjfma.dry.days.minus1SD</t>
  </si>
  <si>
    <t>wettest.day.plus1SD</t>
  </si>
  <si>
    <t>wettest.day.mean</t>
  </si>
  <si>
    <t>wettest.day.minus1SD</t>
  </si>
  <si>
    <t>growing.season.mjja.pr.plus1SD</t>
  </si>
  <si>
    <t>growing.season.mjja.pr.mean</t>
  </si>
  <si>
    <t>growing.season.mjja.pr.minus1SD</t>
  </si>
  <si>
    <t>growing.season.amjj.pr.plus1SD</t>
  </si>
  <si>
    <t>growing.season.amjj.pr.mean</t>
  </si>
  <si>
    <t>growing.season.amjj.pr.minus1SD</t>
  </si>
  <si>
    <t>winter.sondjfma.pr.plus1SD</t>
  </si>
  <si>
    <t>winter.sondjfma.pr.mean</t>
  </si>
  <si>
    <t>winter.sondjfma.pr.minus1SD</t>
  </si>
  <si>
    <t>corn.heat.units.plus1SD</t>
  </si>
  <si>
    <t>corn.heat.units.mean</t>
  </si>
  <si>
    <t>corn.heat.units.minus1SD</t>
  </si>
  <si>
    <t>heating.degree.days.18C.plus1SD</t>
  </si>
  <si>
    <t>heating.degree.days.18C.mean</t>
  </si>
  <si>
    <t>heating.degree.days.18C.minus1SD</t>
  </si>
  <si>
    <t>degree.days.15C.plus1SD</t>
  </si>
  <si>
    <t>degree.days.15C.mean</t>
  </si>
  <si>
    <t>degree.days.15C.minus1SD</t>
  </si>
  <si>
    <t>degree.days.10C.plus1SD</t>
  </si>
  <si>
    <t>degree.days.10C.mean</t>
  </si>
  <si>
    <t>degree.days.10C.minus1SD</t>
  </si>
  <si>
    <t>degree.days.7C.plus1SD</t>
  </si>
  <si>
    <t>degree.days.7C.mean</t>
  </si>
  <si>
    <t>degree.days.7C.minus1SD</t>
  </si>
  <si>
    <t>degree.days.6C.plus1SD</t>
  </si>
  <si>
    <t>degree.days.6C.mean</t>
  </si>
  <si>
    <t>degree.days.6C.minus1SD</t>
  </si>
  <si>
    <t>degree.days.5C.plus1SD</t>
  </si>
  <si>
    <t>degree.days.5C.mean</t>
  </si>
  <si>
    <t>degree.days.5C.minus1SD</t>
  </si>
  <si>
    <t>degree.days.0C.plus1SD</t>
  </si>
  <si>
    <t>degree.days.0C.mean</t>
  </si>
  <si>
    <t>degree.days.0C.minus1SD</t>
  </si>
  <si>
    <t>growing.season.length.plus1SD</t>
  </si>
  <si>
    <t>growing.season.length.mean</t>
  </si>
  <si>
    <t>growing.season.length.minus1SD</t>
  </si>
  <si>
    <t>growing.season.end.plus1SD</t>
  </si>
  <si>
    <t>growing.season.end.mean</t>
  </si>
  <si>
    <t>growing.season.end.minus1SD</t>
  </si>
  <si>
    <t>growing.season.start.plus1SD</t>
  </si>
  <si>
    <t>growing.season.start.mean</t>
  </si>
  <si>
    <t>growing.season.start.minus1SD</t>
  </si>
  <si>
    <t>frost.free.season.length.plus1SD</t>
  </si>
  <si>
    <t>frost.free.season.length.mean</t>
  </si>
  <si>
    <t>frost.free.season.length.minus1SD</t>
  </si>
  <si>
    <t>spring.last.freeze.plus1SD</t>
  </si>
  <si>
    <t>spring.last.freeze.mean</t>
  </si>
  <si>
    <t>spring.last.freeze.minus1SD</t>
  </si>
  <si>
    <t>fall.first.freeze.plus1SD</t>
  </si>
  <si>
    <t>fall.first.freeze.mean</t>
  </si>
  <si>
    <t>fall.first.freeze.minus1SD</t>
  </si>
  <si>
    <t>tmin.below.minus.30.plus1SD</t>
  </si>
  <si>
    <t>tmin.below.minus.30.mean</t>
  </si>
  <si>
    <t>tmin.below.minus.30.minus1SD</t>
  </si>
  <si>
    <t>tmin.below.5.plus1SD</t>
  </si>
  <si>
    <t>tmin.below.5.mean</t>
  </si>
  <si>
    <t>tmin.below.5.minus1SD</t>
  </si>
  <si>
    <t>tmax.above.30.plus1SD</t>
  </si>
  <si>
    <t>tmax.above.30.mean</t>
  </si>
  <si>
    <t>tmax.above.30.minus1SD</t>
  </si>
  <si>
    <t>tmax.above.25.plus1SD</t>
  </si>
  <si>
    <t>tmax.above.25.mean</t>
  </si>
  <si>
    <t>tmax.above.25.minus1SD</t>
  </si>
  <si>
    <t>warmest.day.plus1SD</t>
  </si>
  <si>
    <t>warmest.day.mean</t>
  </si>
  <si>
    <t>warmest.day.minus1SD</t>
  </si>
  <si>
    <t>coldest.day.plus1SD</t>
  </si>
  <si>
    <t>coldest.day.mean</t>
  </si>
  <si>
    <t>coldest.day.minus1SD</t>
  </si>
  <si>
    <t>avg.jul.temp.plus1SD</t>
  </si>
  <si>
    <t>avg.jul.temp.mean</t>
  </si>
  <si>
    <t>avg.jul.temp.minus1SD</t>
  </si>
  <si>
    <t>avg.jan.temp.plus1SD</t>
  </si>
  <si>
    <t>avg.jan.temp.mean</t>
  </si>
  <si>
    <t>avg.jan.temp.minus1SD</t>
  </si>
  <si>
    <t>avg.growing.mjja.temp.plus1SD</t>
  </si>
  <si>
    <t>avg.growing.mjja.temp.mean</t>
  </si>
  <si>
    <t>avg.growing.mjja.temp.minus1SD</t>
  </si>
  <si>
    <t>avg.summer.jja.temp.plus1SD</t>
  </si>
  <si>
    <t>avg.summer.jja.temp.mean</t>
  </si>
  <si>
    <t>avg.summer.jja.temp.minus1SD</t>
  </si>
  <si>
    <t>avg.winter.djf.temp.plus1SD</t>
  </si>
  <si>
    <t>avg.winter.djf.temp.mean</t>
  </si>
  <si>
    <t>avg.winter.djf.temp.minus1SD</t>
  </si>
  <si>
    <t>Threshold</t>
  </si>
  <si>
    <t>days</t>
  </si>
  <si>
    <t>mm</t>
  </si>
  <si>
    <t>corn heat units</t>
  </si>
  <si>
    <t>heating degree-days</t>
  </si>
  <si>
    <t>degree-days</t>
  </si>
  <si>
    <t>oC</t>
  </si>
  <si>
    <t>UNITS</t>
  </si>
  <si>
    <t>st day of the year</t>
  </si>
  <si>
    <t>%</t>
  </si>
  <si>
    <t>HMI UNITS</t>
  </si>
  <si>
    <t>Carway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</si>
</sst>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8"/>
      <color theme="1"/>
      <name val="Calibri"/>
      <scheme val="minor"/>
    </font>
    <font>
      <sz val="12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76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9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6">
    <xf numFmtId="0" fontId="0" fillId="0" borderId="0" xfId="0"/>
    <xf numFmtId="2" fontId="0" fillId="0" borderId="0" xfId="0" applyNumberFormat="1"/>
    <xf numFmtId="0" fontId="0" fillId="0" borderId="0" xfId="0" applyAlignment="1">
      <alignment wrapText="1"/>
    </xf>
    <xf numFmtId="0" fontId="4" fillId="0" borderId="0" xfId="0" applyFont="1" applyAlignment="1">
      <alignment wrapText="1"/>
    </xf>
    <xf numFmtId="9" fontId="0" fillId="0" borderId="0" xfId="63" applyFont="1"/>
    <xf numFmtId="0" fontId="5" fillId="0" borderId="0" xfId="0" applyFont="1"/>
  </cellXfs>
  <cellStyles count="76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5" builtinId="9" hidden="1"/>
    <cellStyle name="Followed Hyperlink" xfId="67" builtinId="9" hidden="1"/>
    <cellStyle name="Followed Hyperlink" xfId="69" builtinId="9" hidden="1"/>
    <cellStyle name="Followed Hyperlink" xfId="71" builtinId="9" hidden="1"/>
    <cellStyle name="Followed Hyperlink" xfId="73" builtinId="9" hidden="1"/>
    <cellStyle name="Followed Hyperlink" xfId="75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4" builtinId="8" hidden="1"/>
    <cellStyle name="Hyperlink" xfId="66" builtinId="8" hidden="1"/>
    <cellStyle name="Hyperlink" xfId="68" builtinId="8" hidden="1"/>
    <cellStyle name="Hyperlink" xfId="70" builtinId="8" hidden="1"/>
    <cellStyle name="Hyperlink" xfId="72" builtinId="8" hidden="1"/>
    <cellStyle name="Hyperlink" xfId="74" builtinId="8" hidden="1"/>
    <cellStyle name="Normal" xfId="0" builtinId="0"/>
    <cellStyle name="Percent" xfId="63" builtinId="5"/>
  </cellStyles>
  <dxfs count="0"/>
  <tableStyles count="0" defaultTableStyle="TableStyleMedium9" defaultPivotStyle="PivotStyleMedium4"/>
  <colors>
    <mruColors>
      <color rgb="FFE7F2FF"/>
    </mruColors>
  </colors>
</styleSheet>
</file>

<file path=xl/_rels/workbook.xml.rels><?xml version="1.0" encoding="UTF-8" standalone="yes"?>
<Relationships xmlns="http://schemas.openxmlformats.org/package/2006/relationships"><Relationship Id="rId20" Type="http://schemas.openxmlformats.org/officeDocument/2006/relationships/chartsheet" Target="chartsheets/sheet20.xml"/><Relationship Id="rId21" Type="http://schemas.openxmlformats.org/officeDocument/2006/relationships/chartsheet" Target="chartsheets/sheet21.xml"/><Relationship Id="rId22" Type="http://schemas.openxmlformats.org/officeDocument/2006/relationships/chartsheet" Target="chartsheets/sheet22.xml"/><Relationship Id="rId23" Type="http://schemas.openxmlformats.org/officeDocument/2006/relationships/chartsheet" Target="chartsheets/sheet23.xml"/><Relationship Id="rId24" Type="http://schemas.openxmlformats.org/officeDocument/2006/relationships/chartsheet" Target="chartsheets/sheet24.xml"/><Relationship Id="rId25" Type="http://schemas.openxmlformats.org/officeDocument/2006/relationships/chartsheet" Target="chartsheets/sheet25.xml"/><Relationship Id="rId26" Type="http://schemas.openxmlformats.org/officeDocument/2006/relationships/chartsheet" Target="chartsheets/sheet26.xml"/><Relationship Id="rId27" Type="http://schemas.openxmlformats.org/officeDocument/2006/relationships/chartsheet" Target="chartsheets/sheet27.xml"/><Relationship Id="rId28" Type="http://schemas.openxmlformats.org/officeDocument/2006/relationships/chartsheet" Target="chartsheets/sheet28.xml"/><Relationship Id="rId29" Type="http://schemas.openxmlformats.org/officeDocument/2006/relationships/chartsheet" Target="chartsheets/sheet29.xml"/><Relationship Id="rId1" Type="http://schemas.openxmlformats.org/officeDocument/2006/relationships/chartsheet" Target="chartsheets/sheet1.xml"/><Relationship Id="rId2" Type="http://schemas.openxmlformats.org/officeDocument/2006/relationships/chartsheet" Target="chartsheets/sheet2.xml"/><Relationship Id="rId3" Type="http://schemas.openxmlformats.org/officeDocument/2006/relationships/chartsheet" Target="chartsheets/sheet3.xml"/><Relationship Id="rId4" Type="http://schemas.openxmlformats.org/officeDocument/2006/relationships/chartsheet" Target="chartsheets/sheet4.xml"/><Relationship Id="rId5" Type="http://schemas.openxmlformats.org/officeDocument/2006/relationships/chartsheet" Target="chartsheets/sheet5.xml"/><Relationship Id="rId30" Type="http://schemas.openxmlformats.org/officeDocument/2006/relationships/chartsheet" Target="chartsheets/sheet30.xml"/><Relationship Id="rId31" Type="http://schemas.openxmlformats.org/officeDocument/2006/relationships/chartsheet" Target="chartsheets/sheet31.xml"/><Relationship Id="rId32" Type="http://schemas.openxmlformats.org/officeDocument/2006/relationships/chartsheet" Target="chartsheets/sheet32.xml"/><Relationship Id="rId9" Type="http://schemas.openxmlformats.org/officeDocument/2006/relationships/chartsheet" Target="chartsheets/sheet9.xml"/><Relationship Id="rId6" Type="http://schemas.openxmlformats.org/officeDocument/2006/relationships/chartsheet" Target="chartsheets/sheet6.xml"/><Relationship Id="rId7" Type="http://schemas.openxmlformats.org/officeDocument/2006/relationships/chartsheet" Target="chartsheets/sheet7.xml"/><Relationship Id="rId8" Type="http://schemas.openxmlformats.org/officeDocument/2006/relationships/chartsheet" Target="chartsheets/sheet8.xml"/><Relationship Id="rId33" Type="http://schemas.openxmlformats.org/officeDocument/2006/relationships/chartsheet" Target="chartsheets/sheet33.xml"/><Relationship Id="rId34" Type="http://schemas.openxmlformats.org/officeDocument/2006/relationships/chartsheet" Target="chartsheets/sheet34.xml"/><Relationship Id="rId35" Type="http://schemas.openxmlformats.org/officeDocument/2006/relationships/chartsheet" Target="chartsheets/sheet35.xml"/><Relationship Id="rId36" Type="http://schemas.openxmlformats.org/officeDocument/2006/relationships/chartsheet" Target="chartsheets/sheet36.xml"/><Relationship Id="rId10" Type="http://schemas.openxmlformats.org/officeDocument/2006/relationships/chartsheet" Target="chartsheets/sheet10.xml"/><Relationship Id="rId11" Type="http://schemas.openxmlformats.org/officeDocument/2006/relationships/chartsheet" Target="chartsheets/sheet11.xml"/><Relationship Id="rId12" Type="http://schemas.openxmlformats.org/officeDocument/2006/relationships/chartsheet" Target="chartsheets/sheet12.xml"/><Relationship Id="rId13" Type="http://schemas.openxmlformats.org/officeDocument/2006/relationships/chartsheet" Target="chartsheets/sheet13.xml"/><Relationship Id="rId14" Type="http://schemas.openxmlformats.org/officeDocument/2006/relationships/chartsheet" Target="chartsheets/sheet14.xml"/><Relationship Id="rId15" Type="http://schemas.openxmlformats.org/officeDocument/2006/relationships/chartsheet" Target="chartsheets/sheet15.xml"/><Relationship Id="rId16" Type="http://schemas.openxmlformats.org/officeDocument/2006/relationships/chartsheet" Target="chartsheets/sheet16.xml"/><Relationship Id="rId17" Type="http://schemas.openxmlformats.org/officeDocument/2006/relationships/chartsheet" Target="chartsheets/sheet17.xml"/><Relationship Id="rId18" Type="http://schemas.openxmlformats.org/officeDocument/2006/relationships/chartsheet" Target="chartsheets/sheet18.xml"/><Relationship Id="rId19" Type="http://schemas.openxmlformats.org/officeDocument/2006/relationships/chartsheet" Target="chartsheets/sheet19.xml"/><Relationship Id="rId37" Type="http://schemas.openxmlformats.org/officeDocument/2006/relationships/worksheet" Target="worksheets/sheet1.xml"/><Relationship Id="rId38" Type="http://schemas.openxmlformats.org/officeDocument/2006/relationships/worksheet" Target="worksheets/sheet2.xml"/><Relationship Id="rId39" Type="http://schemas.openxmlformats.org/officeDocument/2006/relationships/theme" Target="theme/theme1.xml"/><Relationship Id="rId40" Type="http://schemas.openxmlformats.org/officeDocument/2006/relationships/styles" Target="styles.xml"/><Relationship Id="rId41" Type="http://schemas.openxmlformats.org/officeDocument/2006/relationships/sharedStrings" Target="sharedStrings.xml"/><Relationship Id="rId42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8"/>
    </mc:Choice>
    <mc:Fallback>
      <c:style val="38"/>
    </mc:Fallback>
  </mc:AlternateContent>
  <c:chart>
    <c:title>
      <c:tx>
        <c:strRef>
          <c:f>'GMT2'!$C$10</c:f>
          <c:strCache>
            <c:ptCount val="1"/>
            <c:pt idx="0">
              <c:v>CARWAY AVERAGE WINTER (DEC-FEB) TEMPERATURE 
projected change per degree of global mean temperature change relative to 1980-2009 = -4.8oC</c:v>
            </c:pt>
          </c:strCache>
        </c:strRef>
      </c:tx>
      <c:layout>
        <c:manualLayout>
          <c:xMode val="edge"/>
          <c:yMode val="edge"/>
          <c:x val="0.155507359948082"/>
          <c:y val="0.0217835724215324"/>
        </c:manualLayout>
      </c:layout>
      <c:overlay val="0"/>
      <c:txPr>
        <a:bodyPr/>
        <a:lstStyle/>
        <a:p>
          <a:pPr>
            <a:defRPr sz="1800"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errBars>
            <c:errBarType val="both"/>
            <c:errValType val="cust"/>
            <c:noEndCap val="0"/>
            <c:plus>
              <c:numRef>
                <c:f>'GMT2'!$D$3:$D$7</c:f>
                <c:numCache>
                  <c:formatCode>General</c:formatCode>
                  <c:ptCount val="5"/>
                  <c:pt idx="0">
                    <c:v>0.717913362</c:v>
                  </c:pt>
                  <c:pt idx="1">
                    <c:v>0.95625599</c:v>
                  </c:pt>
                  <c:pt idx="2">
                    <c:v>0.950640215</c:v>
                  </c:pt>
                  <c:pt idx="3">
                    <c:v>1.215491659</c:v>
                  </c:pt>
                  <c:pt idx="4">
                    <c:v>1.268039289</c:v>
                  </c:pt>
                </c:numCache>
              </c:numRef>
            </c:plus>
            <c:minus>
              <c:numRef>
                <c:f>'GMT2'!$B$3:$B$7</c:f>
                <c:numCache>
                  <c:formatCode>General</c:formatCode>
                  <c:ptCount val="5"/>
                  <c:pt idx="0">
                    <c:v>0.717913362</c:v>
                  </c:pt>
                  <c:pt idx="1">
                    <c:v>0.956255989</c:v>
                  </c:pt>
                  <c:pt idx="2">
                    <c:v>0.950640215</c:v>
                  </c:pt>
                  <c:pt idx="3">
                    <c:v>1.21549166</c:v>
                  </c:pt>
                  <c:pt idx="4">
                    <c:v>1.268039288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'GMT2'!$C$3:$C$7</c:f>
              <c:numCache>
                <c:formatCode>0.00</c:formatCode>
                <c:ptCount val="5"/>
                <c:pt idx="0">
                  <c:v>1.306260634</c:v>
                </c:pt>
                <c:pt idx="1">
                  <c:v>1.930799883</c:v>
                </c:pt>
                <c:pt idx="2">
                  <c:v>2.865432705</c:v>
                </c:pt>
                <c:pt idx="3">
                  <c:v>4.31913141</c:v>
                </c:pt>
                <c:pt idx="4">
                  <c:v>5.562066301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108224648"/>
        <c:axId val="2106120152"/>
      </c:barChart>
      <c:catAx>
        <c:axId val="-2108224648"/>
        <c:scaling>
          <c:orientation val="minMax"/>
        </c:scaling>
        <c:delete val="0"/>
        <c:axPos val="b"/>
        <c:majorTickMark val="out"/>
        <c:minorTickMark val="none"/>
        <c:tickLblPos val="nextTo"/>
        <c:crossAx val="2106120152"/>
        <c:crosses val="autoZero"/>
        <c:auto val="1"/>
        <c:lblAlgn val="ctr"/>
        <c:lblOffset val="100"/>
        <c:noMultiLvlLbl val="0"/>
      </c:catAx>
      <c:valAx>
        <c:axId val="2106120152"/>
        <c:scaling>
          <c:orientation val="minMax"/>
          <c:max val="10.0"/>
          <c:min val="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TEMPERATURE CHANGE (</a:t>
                </a:r>
                <a:r>
                  <a:rPr lang="en-US" sz="1800" b="0" baseline="30000"/>
                  <a:t>o</a:t>
                </a:r>
                <a:r>
                  <a:rPr lang="en-US" sz="1800" b="0"/>
                  <a:t>C)</a:t>
                </a:r>
              </a:p>
            </c:rich>
          </c:tx>
          <c:layout>
            <c:manualLayout>
              <c:xMode val="edge"/>
              <c:yMode val="edge"/>
              <c:x val="0.00592504468568396"/>
              <c:y val="0.341502110121533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108224648"/>
        <c:crosses val="autoZero"/>
        <c:crossBetween val="between"/>
        <c:majorUnit val="2.0"/>
      </c:valAx>
      <c:spPr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2200"/>
      </a:pPr>
      <a:endParaRPr lang="en-US"/>
    </a:p>
  </c:txPr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8"/>
    </mc:Choice>
    <mc:Fallback>
      <c:style val="38"/>
    </mc:Fallback>
  </mc:AlternateContent>
  <c:chart>
    <c:title>
      <c:tx>
        <c:strRef>
          <c:f>'GMT2'!$AD$10</c:f>
          <c:strCache>
            <c:ptCount val="1"/>
            <c:pt idx="0">
              <c:v>CARWAY DAYS BELOW 5C
projected change per degree of global mean temperature change relative to 1980-2009 = 269 days</c:v>
            </c:pt>
          </c:strCache>
        </c:strRef>
      </c:tx>
      <c:layout>
        <c:manualLayout>
          <c:xMode val="edge"/>
          <c:yMode val="edge"/>
          <c:x val="0.170315052906021"/>
          <c:y val="0.0217835724215324"/>
        </c:manualLayout>
      </c:layout>
      <c:overlay val="0"/>
      <c:txPr>
        <a:bodyPr/>
        <a:lstStyle/>
        <a:p>
          <a:pPr>
            <a:defRPr sz="1800"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4">
                <a:lumMod val="75000"/>
              </a:schemeClr>
            </a:solidFill>
          </c:spPr>
          <c:invertIfNegative val="0"/>
          <c:errBars>
            <c:errBarType val="both"/>
            <c:errValType val="cust"/>
            <c:noEndCap val="0"/>
            <c:plus>
              <c:numRef>
                <c:f>'GMT2'!$AC$3:$AC$7</c:f>
                <c:numCache>
                  <c:formatCode>General</c:formatCode>
                  <c:ptCount val="5"/>
                  <c:pt idx="0">
                    <c:v>6.65566695</c:v>
                  </c:pt>
                  <c:pt idx="1">
                    <c:v>7.69698953</c:v>
                  </c:pt>
                  <c:pt idx="2">
                    <c:v>7.803887770000003</c:v>
                  </c:pt>
                  <c:pt idx="3">
                    <c:v>8.643083260000004</c:v>
                  </c:pt>
                  <c:pt idx="4">
                    <c:v>8.444750140000011</c:v>
                  </c:pt>
                </c:numCache>
              </c:numRef>
            </c:plus>
            <c:minus>
              <c:numRef>
                <c:f>'GMT2'!$AE$3:$AE$7</c:f>
                <c:numCache>
                  <c:formatCode>General</c:formatCode>
                  <c:ptCount val="5"/>
                  <c:pt idx="0">
                    <c:v>6.655666949999999</c:v>
                  </c:pt>
                  <c:pt idx="1">
                    <c:v>7.696989539999997</c:v>
                  </c:pt>
                  <c:pt idx="2">
                    <c:v>7.803887759999998</c:v>
                  </c:pt>
                  <c:pt idx="3">
                    <c:v>8.643083269999998</c:v>
                  </c:pt>
                  <c:pt idx="4">
                    <c:v>8.444750139999996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'GMT2'!$AD$3:$AD$7</c:f>
              <c:numCache>
                <c:formatCode>0.00</c:formatCode>
                <c:ptCount val="5"/>
                <c:pt idx="0">
                  <c:v>-17.26357143</c:v>
                </c:pt>
                <c:pt idx="1">
                  <c:v>-27.37071429</c:v>
                </c:pt>
                <c:pt idx="2">
                  <c:v>-39.74690476</c:v>
                </c:pt>
                <c:pt idx="3">
                  <c:v>-57.41198413</c:v>
                </c:pt>
                <c:pt idx="4">
                  <c:v>-75.05679483999999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108435896"/>
        <c:axId val="-2108438664"/>
      </c:barChart>
      <c:catAx>
        <c:axId val="-2108435896"/>
        <c:scaling>
          <c:orientation val="minMax"/>
        </c:scaling>
        <c:delete val="0"/>
        <c:axPos val="b"/>
        <c:majorTickMark val="none"/>
        <c:minorTickMark val="none"/>
        <c:tickLblPos val="low"/>
        <c:crossAx val="-2108438664"/>
        <c:crosses val="autoZero"/>
        <c:auto val="1"/>
        <c:lblAlgn val="ctr"/>
        <c:lblOffset val="100"/>
        <c:noMultiLvlLbl val="0"/>
      </c:catAx>
      <c:valAx>
        <c:axId val="-2108438664"/>
        <c:scaling>
          <c:orientation val="minMax"/>
          <c:min val="-10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CHANGE</a:t>
                </a:r>
                <a:r>
                  <a:rPr lang="en-US" sz="1800" b="0" baseline="0"/>
                  <a:t> IN NUMBER OF DAYS PER YEAR</a:t>
                </a:r>
                <a:endParaRPr lang="en-US" sz="1800" b="0"/>
              </a:p>
            </c:rich>
          </c:tx>
          <c:layout>
            <c:manualLayout>
              <c:xMode val="edge"/>
              <c:yMode val="edge"/>
              <c:x val="0.00592504468568396"/>
              <c:y val="0.210952974213857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108435896"/>
        <c:crosses val="autoZero"/>
        <c:crossBetween val="between"/>
        <c:majorUnit val="25.0"/>
      </c:valAx>
      <c:spPr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2200"/>
      </a:pPr>
      <a:endParaRPr lang="en-US"/>
    </a:p>
  </c:txPr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8"/>
    </mc:Choice>
    <mc:Fallback>
      <c:style val="38"/>
    </mc:Fallback>
  </mc:AlternateContent>
  <c:chart>
    <c:title>
      <c:tx>
        <c:strRef>
          <c:f>'GMT2'!$AG$10</c:f>
          <c:strCache>
            <c:ptCount val="1"/>
            <c:pt idx="0">
              <c:v>CARWAY DAYS BELOW -30C
projected change per degree of global mean temperature change relative to 1980-2009 = 4.1 days</c:v>
            </c:pt>
          </c:strCache>
        </c:strRef>
      </c:tx>
      <c:layout>
        <c:manualLayout>
          <c:xMode val="edge"/>
          <c:yMode val="edge"/>
          <c:x val="0.170315052906021"/>
          <c:y val="0.0239607639233539"/>
        </c:manualLayout>
      </c:layout>
      <c:overlay val="0"/>
      <c:txPr>
        <a:bodyPr/>
        <a:lstStyle/>
        <a:p>
          <a:pPr>
            <a:defRPr sz="1800"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4">
                <a:lumMod val="75000"/>
              </a:schemeClr>
            </a:solidFill>
          </c:spPr>
          <c:invertIfNegative val="0"/>
          <c:errBars>
            <c:errBarType val="both"/>
            <c:errValType val="cust"/>
            <c:noEndCap val="0"/>
            <c:plus>
              <c:numRef>
                <c:f>'GMT2'!$AF$3:$AF$7</c:f>
                <c:numCache>
                  <c:formatCode>General</c:formatCode>
                  <c:ptCount val="5"/>
                  <c:pt idx="0">
                    <c:v>1.233866767</c:v>
                  </c:pt>
                  <c:pt idx="1">
                    <c:v>1.69918922</c:v>
                  </c:pt>
                  <c:pt idx="2">
                    <c:v>1.909030852</c:v>
                  </c:pt>
                  <c:pt idx="3">
                    <c:v>1.592322175</c:v>
                  </c:pt>
                  <c:pt idx="4">
                    <c:v>1.106973222000001</c:v>
                  </c:pt>
                </c:numCache>
              </c:numRef>
            </c:plus>
            <c:minus>
              <c:numRef>
                <c:f>'GMT2'!$AH$3:$AH$7</c:f>
                <c:numCache>
                  <c:formatCode>General</c:formatCode>
                  <c:ptCount val="5"/>
                  <c:pt idx="0">
                    <c:v>1.233866767</c:v>
                  </c:pt>
                  <c:pt idx="1">
                    <c:v>1.48452381</c:v>
                  </c:pt>
                  <c:pt idx="2">
                    <c:v>0.646428570999999</c:v>
                  </c:pt>
                  <c:pt idx="3">
                    <c:v>0.0</c:v>
                  </c:pt>
                  <c:pt idx="4">
                    <c:v>0.0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'GMT2'!$AG$3:$AG$7</c:f>
              <c:numCache>
                <c:formatCode>0.00</c:formatCode>
                <c:ptCount val="5"/>
                <c:pt idx="0">
                  <c:v>-1.891666667</c:v>
                </c:pt>
                <c:pt idx="1">
                  <c:v>-2.61547619</c:v>
                </c:pt>
                <c:pt idx="2">
                  <c:v>-3.453571429</c:v>
                </c:pt>
                <c:pt idx="3">
                  <c:v>-4.1</c:v>
                </c:pt>
                <c:pt idx="4">
                  <c:v>-4.1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108487784"/>
        <c:axId val="-2108490712"/>
      </c:barChart>
      <c:catAx>
        <c:axId val="-2108487784"/>
        <c:scaling>
          <c:orientation val="minMax"/>
        </c:scaling>
        <c:delete val="0"/>
        <c:axPos val="b"/>
        <c:majorTickMark val="none"/>
        <c:minorTickMark val="none"/>
        <c:tickLblPos val="low"/>
        <c:crossAx val="-2108490712"/>
        <c:crosses val="autoZero"/>
        <c:auto val="1"/>
        <c:lblAlgn val="ctr"/>
        <c:lblOffset val="100"/>
        <c:noMultiLvlLbl val="0"/>
      </c:catAx>
      <c:valAx>
        <c:axId val="-2108490712"/>
        <c:scaling>
          <c:orientation val="minMax"/>
          <c:min val="-5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CHANGE</a:t>
                </a:r>
                <a:r>
                  <a:rPr lang="en-US" sz="1800" b="0" baseline="0"/>
                  <a:t> IN NUMBER OF DAYS PER YEAR</a:t>
                </a:r>
                <a:endParaRPr lang="en-US" sz="1800" b="0"/>
              </a:p>
            </c:rich>
          </c:tx>
          <c:layout>
            <c:manualLayout>
              <c:xMode val="edge"/>
              <c:yMode val="edge"/>
              <c:x val="0.00592504468568396"/>
              <c:y val="0.210952974213857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108487784"/>
        <c:crosses val="autoZero"/>
        <c:crossBetween val="between"/>
        <c:majorUnit val="1.0"/>
      </c:valAx>
      <c:spPr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2200"/>
      </a:pPr>
      <a:endParaRPr lang="en-US"/>
    </a:p>
  </c:txPr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7"/>
    </mc:Choice>
    <mc:Fallback>
      <c:style val="37"/>
    </mc:Fallback>
  </mc:AlternateContent>
  <c:chart>
    <c:title>
      <c:tx>
        <c:strRef>
          <c:f>'GMT2'!$AJ$10</c:f>
          <c:strCache>
            <c:ptCount val="1"/>
            <c:pt idx="0">
              <c:v>CARWAY DATE OF FIRST FREEZE IN FALL
projected change per degree of global mean temperature change relative to 1980-2009 = 247st day of the year</c:v>
            </c:pt>
          </c:strCache>
        </c:strRef>
      </c:tx>
      <c:layout>
        <c:manualLayout>
          <c:xMode val="edge"/>
          <c:yMode val="edge"/>
          <c:x val="0.16587274501864"/>
          <c:y val="0.0196063809197108"/>
        </c:manualLayout>
      </c:layout>
      <c:overlay val="0"/>
      <c:txPr>
        <a:bodyPr/>
        <a:lstStyle/>
        <a:p>
          <a:pPr>
            <a:defRPr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errBars>
            <c:errBarType val="both"/>
            <c:errValType val="cust"/>
            <c:noEndCap val="0"/>
            <c:plus>
              <c:numRef>
                <c:f>'GMT2'!$AI$3:$AI$7</c:f>
                <c:numCache>
                  <c:formatCode>General</c:formatCode>
                  <c:ptCount val="5"/>
                  <c:pt idx="0">
                    <c:v>6.303321091</c:v>
                  </c:pt>
                  <c:pt idx="1">
                    <c:v>7.134556481</c:v>
                  </c:pt>
                  <c:pt idx="2">
                    <c:v>5.37409124</c:v>
                  </c:pt>
                  <c:pt idx="3">
                    <c:v>5.735739289999998</c:v>
                  </c:pt>
                  <c:pt idx="4">
                    <c:v>5.906117950000002</c:v>
                  </c:pt>
                </c:numCache>
              </c:numRef>
            </c:plus>
            <c:minus>
              <c:numRef>
                <c:f>'GMT2'!$AK$3:$AK$7</c:f>
                <c:numCache>
                  <c:formatCode>General</c:formatCode>
                  <c:ptCount val="5"/>
                  <c:pt idx="0">
                    <c:v>6.303321088</c:v>
                  </c:pt>
                  <c:pt idx="1">
                    <c:v>7.134556479999999</c:v>
                  </c:pt>
                  <c:pt idx="2">
                    <c:v>5.374091239999998</c:v>
                  </c:pt>
                  <c:pt idx="3">
                    <c:v>5.735739290000001</c:v>
                  </c:pt>
                  <c:pt idx="4">
                    <c:v>5.906117940000001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'GMT2'!$AJ$3:$AJ$7</c:f>
              <c:numCache>
                <c:formatCode>0.00</c:formatCode>
                <c:ptCount val="5"/>
                <c:pt idx="0">
                  <c:v>8.792380952</c:v>
                </c:pt>
                <c:pt idx="1">
                  <c:v>13.35904762</c:v>
                </c:pt>
                <c:pt idx="2">
                  <c:v>18.77095238</c:v>
                </c:pt>
                <c:pt idx="3">
                  <c:v>25.36018849</c:v>
                </c:pt>
                <c:pt idx="4">
                  <c:v>32.04065869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108537592"/>
        <c:axId val="-2108540552"/>
      </c:barChart>
      <c:catAx>
        <c:axId val="-2108537592"/>
        <c:scaling>
          <c:orientation val="minMax"/>
        </c:scaling>
        <c:delete val="0"/>
        <c:axPos val="b"/>
        <c:majorTickMark val="none"/>
        <c:minorTickMark val="none"/>
        <c:tickLblPos val="low"/>
        <c:txPr>
          <a:bodyPr/>
          <a:lstStyle/>
          <a:p>
            <a:pPr>
              <a:defRPr sz="2200"/>
            </a:pPr>
            <a:endParaRPr lang="en-US"/>
          </a:p>
        </c:txPr>
        <c:crossAx val="-2108540552"/>
        <c:crosses val="autoZero"/>
        <c:auto val="1"/>
        <c:lblAlgn val="ctr"/>
        <c:lblOffset val="100"/>
        <c:noMultiLvlLbl val="0"/>
      </c:catAx>
      <c:valAx>
        <c:axId val="-2108540552"/>
        <c:scaling>
          <c:orientation val="minMax"/>
          <c:max val="4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DELAY IN FIRST FALL FREEZE (DAYS)</a:t>
                </a:r>
              </a:p>
            </c:rich>
          </c:tx>
          <c:layout>
            <c:manualLayout>
              <c:xMode val="edge"/>
              <c:yMode val="edge"/>
              <c:x val="0.00444378351426297"/>
              <c:y val="0.225538654342315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108537592"/>
        <c:crosses val="autoZero"/>
        <c:crossBetween val="between"/>
        <c:majorUnit val="10.0"/>
      </c:valAx>
      <c:spPr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7"/>
    </mc:Choice>
    <mc:Fallback>
      <c:style val="37"/>
    </mc:Fallback>
  </mc:AlternateContent>
  <c:chart>
    <c:title>
      <c:tx>
        <c:strRef>
          <c:f>'GMT2'!$AM$10</c:f>
          <c:strCache>
            <c:ptCount val="1"/>
            <c:pt idx="0">
              <c:v>CARWAY DATE OF LAST FREEZE IN SPRING
projected change per degree of global mean temperature change relative to 1980-2009 = 147st day of the year</c:v>
            </c:pt>
          </c:strCache>
        </c:strRef>
      </c:tx>
      <c:layout>
        <c:manualLayout>
          <c:xMode val="edge"/>
          <c:yMode val="edge"/>
          <c:x val="0.177718899384991"/>
          <c:y val="0.0196063809197108"/>
        </c:manualLayout>
      </c:layout>
      <c:overlay val="0"/>
      <c:txPr>
        <a:bodyPr/>
        <a:lstStyle/>
        <a:p>
          <a:pPr>
            <a:defRPr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errBars>
            <c:errBarType val="both"/>
            <c:errValType val="cust"/>
            <c:noEndCap val="0"/>
            <c:plus>
              <c:numRef>
                <c:f>'GMT2'!$AL$3:$AL$7</c:f>
                <c:numCache>
                  <c:formatCode>General</c:formatCode>
                  <c:ptCount val="5"/>
                  <c:pt idx="0">
                    <c:v>5.028433499999999</c:v>
                  </c:pt>
                  <c:pt idx="1">
                    <c:v>4.05412594</c:v>
                  </c:pt>
                  <c:pt idx="2">
                    <c:v>3.51616589</c:v>
                  </c:pt>
                  <c:pt idx="3">
                    <c:v>4.748353509999998</c:v>
                  </c:pt>
                  <c:pt idx="4">
                    <c:v>5.460160360000003</c:v>
                  </c:pt>
                </c:numCache>
              </c:numRef>
            </c:plus>
            <c:minus>
              <c:numRef>
                <c:f>'GMT2'!$AN$3:$AN$7</c:f>
                <c:numCache>
                  <c:formatCode>General</c:formatCode>
                  <c:ptCount val="5"/>
                  <c:pt idx="0">
                    <c:v>5.028433505</c:v>
                  </c:pt>
                  <c:pt idx="1">
                    <c:v>4.054125948</c:v>
                  </c:pt>
                  <c:pt idx="2">
                    <c:v>3.516165880000001</c:v>
                  </c:pt>
                  <c:pt idx="3">
                    <c:v>4.748353520000002</c:v>
                  </c:pt>
                  <c:pt idx="4">
                    <c:v>5.460160369999997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'GMT2'!$AM$3:$AM$7</c:f>
              <c:numCache>
                <c:formatCode>0.00</c:formatCode>
                <c:ptCount val="5"/>
                <c:pt idx="0">
                  <c:v>-7.925</c:v>
                </c:pt>
                <c:pt idx="1">
                  <c:v>-11.71071429</c:v>
                </c:pt>
                <c:pt idx="2">
                  <c:v>-16.31785714</c:v>
                </c:pt>
                <c:pt idx="3">
                  <c:v>-24.26899802</c:v>
                </c:pt>
                <c:pt idx="4">
                  <c:v>-30.36641202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108581800"/>
        <c:axId val="-2108584760"/>
      </c:barChart>
      <c:catAx>
        <c:axId val="-2108581800"/>
        <c:scaling>
          <c:orientation val="minMax"/>
        </c:scaling>
        <c:delete val="0"/>
        <c:axPos val="b"/>
        <c:majorTickMark val="none"/>
        <c:minorTickMark val="none"/>
        <c:tickLblPos val="low"/>
        <c:txPr>
          <a:bodyPr/>
          <a:lstStyle/>
          <a:p>
            <a:pPr>
              <a:defRPr sz="2200"/>
            </a:pPr>
            <a:endParaRPr lang="en-US"/>
          </a:p>
        </c:txPr>
        <c:crossAx val="-2108584760"/>
        <c:crosses val="autoZero"/>
        <c:auto val="1"/>
        <c:lblAlgn val="ctr"/>
        <c:lblOffset val="100"/>
        <c:noMultiLvlLbl val="0"/>
      </c:catAx>
      <c:valAx>
        <c:axId val="-2108584760"/>
        <c:scaling>
          <c:orientation val="minMax"/>
          <c:max val="0.0"/>
          <c:min val="-4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ADVANCE IN LAST SPRING FREEZE (DAYS)</a:t>
                </a:r>
              </a:p>
            </c:rich>
          </c:tx>
          <c:layout>
            <c:manualLayout>
              <c:xMode val="edge"/>
              <c:yMode val="edge"/>
              <c:x val="0.00444378351426297"/>
              <c:y val="0.225538654342315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108581800"/>
        <c:crosses val="autoZero"/>
        <c:crossBetween val="between"/>
        <c:majorUnit val="10.0"/>
      </c:valAx>
      <c:spPr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7"/>
    </mc:Choice>
    <mc:Fallback>
      <c:style val="37"/>
    </mc:Fallback>
  </mc:AlternateContent>
  <c:chart>
    <c:title>
      <c:tx>
        <c:strRef>
          <c:f>'GMT2'!$AP$10</c:f>
          <c:strCache>
            <c:ptCount val="1"/>
            <c:pt idx="0">
              <c:v>CARWAY LENGTH OF FROST-FREE SEASON
projected change per degree of global mean temperature change relative to 1980-2009 = 101 days</c:v>
            </c:pt>
          </c:strCache>
        </c:strRef>
      </c:tx>
      <c:layout>
        <c:manualLayout>
          <c:xMode val="edge"/>
          <c:yMode val="edge"/>
          <c:x val="0.15846889853967"/>
          <c:y val="0.0196063809197108"/>
        </c:manualLayout>
      </c:layout>
      <c:overlay val="0"/>
      <c:txPr>
        <a:bodyPr/>
        <a:lstStyle/>
        <a:p>
          <a:pPr>
            <a:defRPr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errBars>
            <c:errBarType val="both"/>
            <c:errValType val="cust"/>
            <c:noEndCap val="0"/>
            <c:plus>
              <c:numRef>
                <c:f>'GMT2'!$AO$3:$AO$7</c:f>
                <c:numCache>
                  <c:formatCode>General</c:formatCode>
                  <c:ptCount val="5"/>
                  <c:pt idx="0">
                    <c:v>9.579848695</c:v>
                  </c:pt>
                  <c:pt idx="1">
                    <c:v>7.96636716</c:v>
                  </c:pt>
                  <c:pt idx="2">
                    <c:v>7.080014999999999</c:v>
                  </c:pt>
                  <c:pt idx="3">
                    <c:v>8.425216999999996</c:v>
                  </c:pt>
                  <c:pt idx="4">
                    <c:v>9.432040389999997</c:v>
                  </c:pt>
                </c:numCache>
              </c:numRef>
            </c:plus>
            <c:minus>
              <c:numRef>
                <c:f>'GMT2'!$AQ$3:$AQ$7</c:f>
                <c:numCache>
                  <c:formatCode>General</c:formatCode>
                  <c:ptCount val="5"/>
                  <c:pt idx="0">
                    <c:v>9.5798487</c:v>
                  </c:pt>
                  <c:pt idx="1">
                    <c:v>7.966367170000001</c:v>
                  </c:pt>
                  <c:pt idx="2">
                    <c:v>7.080015010000004</c:v>
                  </c:pt>
                  <c:pt idx="3">
                    <c:v>8.425217000000003</c:v>
                  </c:pt>
                  <c:pt idx="4">
                    <c:v>9.432040389999997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'GMT2'!$AP$3:$AP$7</c:f>
              <c:numCache>
                <c:formatCode>0.00</c:formatCode>
                <c:ptCount val="5"/>
                <c:pt idx="0">
                  <c:v>16.71738095</c:v>
                </c:pt>
                <c:pt idx="1">
                  <c:v>25.0697619</c:v>
                </c:pt>
                <c:pt idx="2">
                  <c:v>35.08880952</c:v>
                </c:pt>
                <c:pt idx="3">
                  <c:v>49.62918651</c:v>
                </c:pt>
                <c:pt idx="4">
                  <c:v>62.40707071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108625912"/>
        <c:axId val="-2108628872"/>
      </c:barChart>
      <c:catAx>
        <c:axId val="-2108625912"/>
        <c:scaling>
          <c:orientation val="minMax"/>
        </c:scaling>
        <c:delete val="0"/>
        <c:axPos val="b"/>
        <c:majorTickMark val="none"/>
        <c:minorTickMark val="none"/>
        <c:tickLblPos val="low"/>
        <c:txPr>
          <a:bodyPr/>
          <a:lstStyle/>
          <a:p>
            <a:pPr>
              <a:defRPr sz="2200"/>
            </a:pPr>
            <a:endParaRPr lang="en-US"/>
          </a:p>
        </c:txPr>
        <c:crossAx val="-2108628872"/>
        <c:crosses val="autoZero"/>
        <c:auto val="1"/>
        <c:lblAlgn val="ctr"/>
        <c:lblOffset val="100"/>
        <c:noMultiLvlLbl val="0"/>
      </c:catAx>
      <c:valAx>
        <c:axId val="-2108628872"/>
        <c:scaling>
          <c:orientation val="minMax"/>
          <c:max val="8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CHANGE</a:t>
                </a:r>
                <a:r>
                  <a:rPr lang="en-US" sz="1800" b="0" baseline="0"/>
                  <a:t> IN L</a:t>
                </a:r>
                <a:r>
                  <a:rPr lang="en-US" sz="1800" b="0"/>
                  <a:t>ENGTH OF SEASON (DAYS)</a:t>
                </a:r>
              </a:p>
            </c:rich>
          </c:tx>
          <c:layout>
            <c:manualLayout>
              <c:xMode val="edge"/>
              <c:yMode val="edge"/>
              <c:x val="0.00296305433968591"/>
              <c:y val="0.229893079325372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108625912"/>
        <c:crosses val="autoZero"/>
        <c:crossBetween val="between"/>
        <c:majorUnit val="20.0"/>
      </c:valAx>
      <c:spPr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7"/>
    </mc:Choice>
    <mc:Fallback>
      <c:style val="37"/>
    </mc:Fallback>
  </mc:AlternateContent>
  <c:chart>
    <c:title>
      <c:tx>
        <c:strRef>
          <c:f>'GMT2'!$AS$10</c:f>
          <c:strCache>
            <c:ptCount val="1"/>
            <c:pt idx="0">
              <c:v>CARWAY START OF GROWING SEASON
projected change per degree of global mean temperature change relative to 1980-2009 = 110st day of the year</c:v>
            </c:pt>
          </c:strCache>
        </c:strRef>
      </c:tx>
      <c:layout>
        <c:manualLayout>
          <c:xMode val="edge"/>
          <c:yMode val="edge"/>
          <c:x val="0.15846889853967"/>
          <c:y val="0.0196063809197108"/>
        </c:manualLayout>
      </c:layout>
      <c:overlay val="0"/>
      <c:txPr>
        <a:bodyPr/>
        <a:lstStyle/>
        <a:p>
          <a:pPr>
            <a:defRPr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errBars>
            <c:errBarType val="both"/>
            <c:errValType val="cust"/>
            <c:noEndCap val="0"/>
            <c:plus>
              <c:numRef>
                <c:f>'GMT2'!$AR$3:$AR$7</c:f>
                <c:numCache>
                  <c:formatCode>General</c:formatCode>
                  <c:ptCount val="5"/>
                  <c:pt idx="0">
                    <c:v>6.290288060000002</c:v>
                  </c:pt>
                  <c:pt idx="1">
                    <c:v>8.59538422</c:v>
                  </c:pt>
                  <c:pt idx="2">
                    <c:v>11.20605245</c:v>
                  </c:pt>
                  <c:pt idx="3">
                    <c:v>10.07631237</c:v>
                  </c:pt>
                  <c:pt idx="4">
                    <c:v>12.77121595</c:v>
                  </c:pt>
                </c:numCache>
              </c:numRef>
            </c:plus>
            <c:minus>
              <c:numRef>
                <c:f>'GMT2'!$AT$3:$AT$7</c:f>
                <c:numCache>
                  <c:formatCode>General</c:formatCode>
                  <c:ptCount val="5"/>
                  <c:pt idx="0">
                    <c:v>6.290288055999999</c:v>
                  </c:pt>
                  <c:pt idx="1">
                    <c:v>8.595384219</c:v>
                  </c:pt>
                  <c:pt idx="2">
                    <c:v>11.20605244</c:v>
                  </c:pt>
                  <c:pt idx="3">
                    <c:v>10.07631237</c:v>
                  </c:pt>
                  <c:pt idx="4">
                    <c:v>12.77121595000001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'GMT2'!$AS$3:$AS$7</c:f>
              <c:numCache>
                <c:formatCode>0.00</c:formatCode>
                <c:ptCount val="5"/>
                <c:pt idx="0">
                  <c:v>-10.40047619</c:v>
                </c:pt>
                <c:pt idx="1">
                  <c:v>-15.06238095</c:v>
                </c:pt>
                <c:pt idx="2">
                  <c:v>-24.62190476</c:v>
                </c:pt>
                <c:pt idx="3">
                  <c:v>-39.02344246</c:v>
                </c:pt>
                <c:pt idx="4">
                  <c:v>-50.18520499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108669944"/>
        <c:axId val="-2108672904"/>
      </c:barChart>
      <c:catAx>
        <c:axId val="-2108669944"/>
        <c:scaling>
          <c:orientation val="minMax"/>
        </c:scaling>
        <c:delete val="0"/>
        <c:axPos val="b"/>
        <c:majorTickMark val="none"/>
        <c:minorTickMark val="none"/>
        <c:tickLblPos val="low"/>
        <c:txPr>
          <a:bodyPr/>
          <a:lstStyle/>
          <a:p>
            <a:pPr>
              <a:defRPr sz="2200"/>
            </a:pPr>
            <a:endParaRPr lang="en-US"/>
          </a:p>
        </c:txPr>
        <c:crossAx val="-2108672904"/>
        <c:crosses val="autoZero"/>
        <c:auto val="1"/>
        <c:lblAlgn val="ctr"/>
        <c:lblOffset val="100"/>
        <c:noMultiLvlLbl val="0"/>
      </c:catAx>
      <c:valAx>
        <c:axId val="-2108672904"/>
        <c:scaling>
          <c:orientation val="minMax"/>
          <c:max val="0.0"/>
          <c:min val="-6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ADVANCE IN START OF SEASON (DAYS)</a:t>
                </a:r>
              </a:p>
            </c:rich>
          </c:tx>
          <c:layout>
            <c:manualLayout>
              <c:xMode val="edge"/>
              <c:yMode val="edge"/>
              <c:x val="0.00296305433968591"/>
              <c:y val="0.229893079325372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108669944"/>
        <c:crosses val="autoZero"/>
        <c:crossBetween val="between"/>
        <c:majorUnit val="20.0"/>
      </c:valAx>
      <c:spPr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7"/>
    </mc:Choice>
    <mc:Fallback>
      <c:style val="37"/>
    </mc:Fallback>
  </mc:AlternateContent>
  <c:chart>
    <c:title>
      <c:tx>
        <c:strRef>
          <c:f>'GMT2'!$AV$10</c:f>
          <c:strCache>
            <c:ptCount val="1"/>
            <c:pt idx="0">
              <c:v>CARWAY END OF GROWING SEASON 
projected change per degree of global mean temperature change relative to 1980-2009 = 253st day of the year</c:v>
            </c:pt>
          </c:strCache>
        </c:strRef>
      </c:tx>
      <c:layout>
        <c:manualLayout>
          <c:xMode val="edge"/>
          <c:yMode val="edge"/>
          <c:x val="0.16587274501864"/>
          <c:y val="0.0196063809197108"/>
        </c:manualLayout>
      </c:layout>
      <c:overlay val="0"/>
      <c:txPr>
        <a:bodyPr/>
        <a:lstStyle/>
        <a:p>
          <a:pPr>
            <a:defRPr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errBars>
            <c:errBarType val="both"/>
            <c:errValType val="cust"/>
            <c:noEndCap val="0"/>
            <c:plus>
              <c:numRef>
                <c:f>'GMT2'!$AU$3:$AU$7</c:f>
                <c:numCache>
                  <c:formatCode>General</c:formatCode>
                  <c:ptCount val="5"/>
                  <c:pt idx="0">
                    <c:v>3.836244408</c:v>
                  </c:pt>
                  <c:pt idx="1">
                    <c:v>4.890396578999999</c:v>
                  </c:pt>
                  <c:pt idx="2">
                    <c:v>5.903827691</c:v>
                  </c:pt>
                  <c:pt idx="3">
                    <c:v>6.12006777</c:v>
                  </c:pt>
                  <c:pt idx="4">
                    <c:v>5.065210269999998</c:v>
                  </c:pt>
                </c:numCache>
              </c:numRef>
            </c:plus>
            <c:minus>
              <c:numRef>
                <c:f>'GMT2'!$AW$3:$AW$7</c:f>
                <c:numCache>
                  <c:formatCode>General</c:formatCode>
                  <c:ptCount val="5"/>
                  <c:pt idx="0">
                    <c:v>3.836244407000001</c:v>
                  </c:pt>
                  <c:pt idx="1">
                    <c:v>4.890396582000001</c:v>
                  </c:pt>
                  <c:pt idx="2">
                    <c:v>5.9038277</c:v>
                  </c:pt>
                  <c:pt idx="3">
                    <c:v>6.120067779999999</c:v>
                  </c:pt>
                  <c:pt idx="4">
                    <c:v>5.065210270000001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'GMT2'!$AV$3:$AV$7</c:f>
              <c:numCache>
                <c:formatCode>0.00</c:formatCode>
                <c:ptCount val="5"/>
                <c:pt idx="0">
                  <c:v>5.332619048</c:v>
                </c:pt>
                <c:pt idx="1">
                  <c:v>9.682619048</c:v>
                </c:pt>
                <c:pt idx="2">
                  <c:v>15.0897619</c:v>
                </c:pt>
                <c:pt idx="3">
                  <c:v>19.58911706</c:v>
                </c:pt>
                <c:pt idx="4">
                  <c:v>26.43871488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105057448"/>
        <c:axId val="-2105054504"/>
      </c:barChart>
      <c:catAx>
        <c:axId val="-2105057448"/>
        <c:scaling>
          <c:orientation val="minMax"/>
        </c:scaling>
        <c:delete val="0"/>
        <c:axPos val="b"/>
        <c:majorTickMark val="none"/>
        <c:minorTickMark val="none"/>
        <c:tickLblPos val="low"/>
        <c:txPr>
          <a:bodyPr/>
          <a:lstStyle/>
          <a:p>
            <a:pPr>
              <a:defRPr sz="2200"/>
            </a:pPr>
            <a:endParaRPr lang="en-US"/>
          </a:p>
        </c:txPr>
        <c:crossAx val="-2105054504"/>
        <c:crosses val="autoZero"/>
        <c:auto val="1"/>
        <c:lblAlgn val="ctr"/>
        <c:lblOffset val="100"/>
        <c:noMultiLvlLbl val="0"/>
      </c:catAx>
      <c:valAx>
        <c:axId val="-2105054504"/>
        <c:scaling>
          <c:orientation val="minMax"/>
          <c:max val="4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DELAY</a:t>
                </a:r>
                <a:r>
                  <a:rPr lang="en-US" sz="1800" b="0" baseline="0"/>
                  <a:t> IN END OF SEASON (DAYS)</a:t>
                </a:r>
                <a:endParaRPr lang="en-US" sz="1800" b="0"/>
              </a:p>
            </c:rich>
          </c:tx>
          <c:layout>
            <c:manualLayout>
              <c:xMode val="edge"/>
              <c:yMode val="edge"/>
              <c:x val="0.00740536222706769"/>
              <c:y val="0.253842185845409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105057448"/>
        <c:crosses val="autoZero"/>
        <c:crossBetween val="between"/>
        <c:majorUnit val="10.0"/>
      </c:valAx>
      <c:spPr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7"/>
    </mc:Choice>
    <mc:Fallback>
      <c:style val="37"/>
    </mc:Fallback>
  </mc:AlternateContent>
  <c:chart>
    <c:title>
      <c:tx>
        <c:strRef>
          <c:f>'GMT2'!$AY$10</c:f>
          <c:strCache>
            <c:ptCount val="1"/>
            <c:pt idx="0">
              <c:v>CARWAY LENGTH OF GROWING SEASON 
projected change per degree of global mean temperature change relative to 1980-2009 = 144 days</c:v>
            </c:pt>
          </c:strCache>
        </c:strRef>
      </c:tx>
      <c:layout>
        <c:manualLayout>
          <c:xMode val="edge"/>
          <c:yMode val="edge"/>
          <c:x val="0.15846889853967"/>
          <c:y val="0.0196063809197108"/>
        </c:manualLayout>
      </c:layout>
      <c:overlay val="0"/>
      <c:txPr>
        <a:bodyPr/>
        <a:lstStyle/>
        <a:p>
          <a:pPr>
            <a:defRPr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errBars>
            <c:errBarType val="both"/>
            <c:errValType val="cust"/>
            <c:noEndCap val="0"/>
            <c:plus>
              <c:numRef>
                <c:f>'GMT2'!$AX$3:$AX$7</c:f>
                <c:numCache>
                  <c:formatCode>General</c:formatCode>
                  <c:ptCount val="5"/>
                  <c:pt idx="0">
                    <c:v>7.913128176000001</c:v>
                  </c:pt>
                  <c:pt idx="1">
                    <c:v>10.26829869</c:v>
                  </c:pt>
                  <c:pt idx="2">
                    <c:v>12.48289394</c:v>
                  </c:pt>
                  <c:pt idx="3">
                    <c:v>10.44962649</c:v>
                  </c:pt>
                  <c:pt idx="4">
                    <c:v>12.52732596999999</c:v>
                  </c:pt>
                </c:numCache>
              </c:numRef>
            </c:plus>
            <c:minus>
              <c:numRef>
                <c:f>'GMT2'!$AZ$3:$AZ$7</c:f>
                <c:numCache>
                  <c:formatCode>General</c:formatCode>
                  <c:ptCount val="5"/>
                  <c:pt idx="0">
                    <c:v>7.91312817</c:v>
                  </c:pt>
                  <c:pt idx="1">
                    <c:v>10.26829869</c:v>
                  </c:pt>
                  <c:pt idx="2">
                    <c:v>12.48289393</c:v>
                  </c:pt>
                  <c:pt idx="3">
                    <c:v>10.44962649000001</c:v>
                  </c:pt>
                  <c:pt idx="4">
                    <c:v>12.52732597000001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'GMT2'!$AY$3:$AY$7</c:f>
              <c:numCache>
                <c:formatCode>0.00</c:formatCode>
                <c:ptCount val="5"/>
                <c:pt idx="0">
                  <c:v>15.73309524</c:v>
                </c:pt>
                <c:pt idx="1">
                  <c:v>24.745</c:v>
                </c:pt>
                <c:pt idx="2">
                  <c:v>39.71166667</c:v>
                </c:pt>
                <c:pt idx="3">
                  <c:v>58.61255952</c:v>
                </c:pt>
                <c:pt idx="4">
                  <c:v>76.62391986999999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105014360"/>
        <c:axId val="-2105011416"/>
      </c:barChart>
      <c:catAx>
        <c:axId val="-2105014360"/>
        <c:scaling>
          <c:orientation val="minMax"/>
        </c:scaling>
        <c:delete val="0"/>
        <c:axPos val="b"/>
        <c:majorTickMark val="none"/>
        <c:minorTickMark val="none"/>
        <c:tickLblPos val="low"/>
        <c:txPr>
          <a:bodyPr/>
          <a:lstStyle/>
          <a:p>
            <a:pPr>
              <a:defRPr sz="2200"/>
            </a:pPr>
            <a:endParaRPr lang="en-US"/>
          </a:p>
        </c:txPr>
        <c:crossAx val="-2105011416"/>
        <c:crosses val="autoZero"/>
        <c:auto val="1"/>
        <c:lblAlgn val="ctr"/>
        <c:lblOffset val="100"/>
        <c:noMultiLvlLbl val="0"/>
      </c:catAx>
      <c:valAx>
        <c:axId val="-2105011416"/>
        <c:scaling>
          <c:orientation val="minMax"/>
          <c:max val="8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CHANGE</a:t>
                </a:r>
                <a:r>
                  <a:rPr lang="en-US" sz="1800" b="0" baseline="0"/>
                  <a:t> IN L</a:t>
                </a:r>
                <a:r>
                  <a:rPr lang="en-US" sz="1800" b="0"/>
                  <a:t>ENGTH OF SEASON (DAYS)</a:t>
                </a:r>
              </a:p>
            </c:rich>
          </c:tx>
          <c:layout>
            <c:manualLayout>
              <c:xMode val="edge"/>
              <c:yMode val="edge"/>
              <c:x val="0.00296305433968591"/>
              <c:y val="0.229893079325372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105014360"/>
        <c:crosses val="autoZero"/>
        <c:crossBetween val="between"/>
        <c:majorUnit val="20.0"/>
      </c:valAx>
      <c:spPr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7"/>
    </mc:Choice>
    <mc:Fallback>
      <c:style val="37"/>
    </mc:Fallback>
  </mc:AlternateContent>
  <c:chart>
    <c:title>
      <c:tx>
        <c:strRef>
          <c:f>'GMT2'!$BB$10</c:f>
          <c:strCache>
            <c:ptCount val="1"/>
            <c:pt idx="0">
              <c:v>CARWAY DEGREE-DAYS ABOVE 0C
projected change per degree of global mean temperature change relative to 1980-2009 = 2360 degree-days</c:v>
            </c:pt>
          </c:strCache>
        </c:strRef>
      </c:tx>
      <c:layout>
        <c:manualLayout>
          <c:xMode val="edge"/>
          <c:yMode val="edge"/>
          <c:x val="0.15846889853967"/>
          <c:y val="0.0196063809197108"/>
        </c:manualLayout>
      </c:layout>
      <c:overlay val="0"/>
      <c:txPr>
        <a:bodyPr/>
        <a:lstStyle/>
        <a:p>
          <a:pPr>
            <a:defRPr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3">
                <a:lumMod val="75000"/>
              </a:schemeClr>
            </a:solidFill>
          </c:spPr>
          <c:invertIfNegative val="0"/>
          <c:errBars>
            <c:errBarType val="both"/>
            <c:errValType val="cust"/>
            <c:noEndCap val="0"/>
            <c:plus>
              <c:numRef>
                <c:f>'GMT2'!$BA$3:$BA$7</c:f>
                <c:numCache>
                  <c:formatCode>General</c:formatCode>
                  <c:ptCount val="5"/>
                  <c:pt idx="0">
                    <c:v>100.4484022</c:v>
                  </c:pt>
                  <c:pt idx="1">
                    <c:v>135.9002078</c:v>
                  </c:pt>
                  <c:pt idx="2">
                    <c:v>133.8109873</c:v>
                  </c:pt>
                  <c:pt idx="3">
                    <c:v>194.4621498</c:v>
                  </c:pt>
                  <c:pt idx="4">
                    <c:v>226.608622</c:v>
                  </c:pt>
                </c:numCache>
              </c:numRef>
            </c:plus>
            <c:minus>
              <c:numRef>
                <c:f>'GMT2'!$BC$3:$BC$7</c:f>
                <c:numCache>
                  <c:formatCode>General</c:formatCode>
                  <c:ptCount val="5"/>
                  <c:pt idx="0">
                    <c:v>100.4484022</c:v>
                  </c:pt>
                  <c:pt idx="1">
                    <c:v>135.9002078</c:v>
                  </c:pt>
                  <c:pt idx="2">
                    <c:v>133.8109874</c:v>
                  </c:pt>
                  <c:pt idx="3">
                    <c:v>194.4621510000002</c:v>
                  </c:pt>
                  <c:pt idx="4">
                    <c:v>226.608622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'GMT2'!$BB$3:$BB$7</c:f>
              <c:numCache>
                <c:formatCode>0.00</c:formatCode>
                <c:ptCount val="5"/>
                <c:pt idx="0">
                  <c:v>285.4200803</c:v>
                </c:pt>
                <c:pt idx="1">
                  <c:v>486.2674139</c:v>
                </c:pt>
                <c:pt idx="2">
                  <c:v>729.0656921</c:v>
                </c:pt>
                <c:pt idx="3">
                  <c:v>1130.406638</c:v>
                </c:pt>
                <c:pt idx="4">
                  <c:v>1586.592463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104969736"/>
        <c:axId val="-2104966792"/>
      </c:barChart>
      <c:catAx>
        <c:axId val="-2104969736"/>
        <c:scaling>
          <c:orientation val="minMax"/>
        </c:scaling>
        <c:delete val="0"/>
        <c:axPos val="b"/>
        <c:majorTickMark val="none"/>
        <c:minorTickMark val="none"/>
        <c:tickLblPos val="low"/>
        <c:txPr>
          <a:bodyPr/>
          <a:lstStyle/>
          <a:p>
            <a:pPr>
              <a:defRPr sz="2200"/>
            </a:pPr>
            <a:endParaRPr lang="en-US"/>
          </a:p>
        </c:txPr>
        <c:crossAx val="-2104966792"/>
        <c:crosses val="autoZero"/>
        <c:auto val="1"/>
        <c:lblAlgn val="ctr"/>
        <c:lblOffset val="100"/>
        <c:noMultiLvlLbl val="0"/>
      </c:catAx>
      <c:valAx>
        <c:axId val="-2104966792"/>
        <c:scaling>
          <c:orientation val="minMax"/>
          <c:max val="200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CHANGE IN DEGREE-DAYS</a:t>
                </a:r>
              </a:p>
            </c:rich>
          </c:tx>
          <c:layout>
            <c:manualLayout>
              <c:xMode val="edge"/>
              <c:yMode val="edge"/>
              <c:x val="0.00296305433968591"/>
              <c:y val="0.299563207383662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104969736"/>
        <c:crosses val="autoZero"/>
        <c:crossBetween val="between"/>
        <c:majorUnit val="500.0"/>
      </c:valAx>
      <c:spPr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7"/>
    </mc:Choice>
    <mc:Fallback>
      <c:style val="37"/>
    </mc:Fallback>
  </mc:AlternateContent>
  <c:chart>
    <c:title>
      <c:tx>
        <c:strRef>
          <c:f>'GMT2'!$BE$10</c:f>
          <c:strCache>
            <c:ptCount val="1"/>
            <c:pt idx="0">
              <c:v>CARWAY DEGREE-DAYS ABOVE 5C
projected change per degree of global mean temperature change relative to 1980-2009 = 1294 degree-days</c:v>
            </c:pt>
          </c:strCache>
        </c:strRef>
      </c:tx>
      <c:layout>
        <c:manualLayout>
          <c:xMode val="edge"/>
          <c:yMode val="edge"/>
          <c:x val="0.15846889853967"/>
          <c:y val="0.0196063809197108"/>
        </c:manualLayout>
      </c:layout>
      <c:overlay val="0"/>
      <c:txPr>
        <a:bodyPr/>
        <a:lstStyle/>
        <a:p>
          <a:pPr>
            <a:defRPr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3">
                <a:lumMod val="75000"/>
              </a:schemeClr>
            </a:solidFill>
          </c:spPr>
          <c:invertIfNegative val="0"/>
          <c:errBars>
            <c:errBarType val="both"/>
            <c:errValType val="cust"/>
            <c:noEndCap val="0"/>
            <c:plus>
              <c:numRef>
                <c:f>'GMT2'!$BD$3:$BD$7</c:f>
                <c:numCache>
                  <c:formatCode>General</c:formatCode>
                  <c:ptCount val="5"/>
                  <c:pt idx="0">
                    <c:v>79.9592418</c:v>
                  </c:pt>
                  <c:pt idx="1">
                    <c:v>114.1968666</c:v>
                  </c:pt>
                  <c:pt idx="2">
                    <c:v>117.3551975</c:v>
                  </c:pt>
                  <c:pt idx="3">
                    <c:v>166.4098140999999</c:v>
                  </c:pt>
                  <c:pt idx="4">
                    <c:v>201.2069860000001</c:v>
                  </c:pt>
                </c:numCache>
              </c:numRef>
            </c:plus>
            <c:minus>
              <c:numRef>
                <c:f>'GMT2'!$BF$3:$BF$7</c:f>
                <c:numCache>
                  <c:formatCode>General</c:formatCode>
                  <c:ptCount val="5"/>
                  <c:pt idx="0">
                    <c:v>79.95924189999997</c:v>
                  </c:pt>
                  <c:pt idx="1">
                    <c:v>114.1968665</c:v>
                  </c:pt>
                  <c:pt idx="2">
                    <c:v>117.3551974</c:v>
                  </c:pt>
                  <c:pt idx="3">
                    <c:v>166.4098144000001</c:v>
                  </c:pt>
                  <c:pt idx="4">
                    <c:v>201.206987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'GMT2'!$BE$3:$BE$7</c:f>
              <c:numCache>
                <c:formatCode>0.00</c:formatCode>
                <c:ptCount val="5"/>
                <c:pt idx="0">
                  <c:v>216.2894659</c:v>
                </c:pt>
                <c:pt idx="1">
                  <c:v>378.2546713</c:v>
                </c:pt>
                <c:pt idx="2">
                  <c:v>571.6047422</c:v>
                </c:pt>
                <c:pt idx="3">
                  <c:v>897.0228546</c:v>
                </c:pt>
                <c:pt idx="4">
                  <c:v>1290.987814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104924296"/>
        <c:axId val="-2104921352"/>
      </c:barChart>
      <c:catAx>
        <c:axId val="-2104924296"/>
        <c:scaling>
          <c:orientation val="minMax"/>
        </c:scaling>
        <c:delete val="0"/>
        <c:axPos val="b"/>
        <c:majorTickMark val="none"/>
        <c:minorTickMark val="none"/>
        <c:tickLblPos val="low"/>
        <c:txPr>
          <a:bodyPr/>
          <a:lstStyle/>
          <a:p>
            <a:pPr>
              <a:defRPr sz="2200"/>
            </a:pPr>
            <a:endParaRPr lang="en-US"/>
          </a:p>
        </c:txPr>
        <c:crossAx val="-2104921352"/>
        <c:crosses val="autoZero"/>
        <c:auto val="1"/>
        <c:lblAlgn val="ctr"/>
        <c:lblOffset val="100"/>
        <c:noMultiLvlLbl val="0"/>
      </c:catAx>
      <c:valAx>
        <c:axId val="-2104921352"/>
        <c:scaling>
          <c:orientation val="minMax"/>
          <c:max val="150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CHANGE IN DEGREE-DAYS</a:t>
                </a:r>
              </a:p>
            </c:rich>
          </c:tx>
          <c:layout>
            <c:manualLayout>
              <c:xMode val="edge"/>
              <c:yMode val="edge"/>
              <c:x val="0.00296305433968591"/>
              <c:y val="0.299563207383662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104924296"/>
        <c:crosses val="autoZero"/>
        <c:crossBetween val="between"/>
        <c:majorUnit val="500.0"/>
      </c:valAx>
      <c:spPr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40"/>
    </mc:Choice>
    <mc:Fallback>
      <c:style val="40"/>
    </mc:Fallback>
  </mc:AlternateContent>
  <c:chart>
    <c:title>
      <c:tx>
        <c:strRef>
          <c:f>'GMT2'!$F$10</c:f>
          <c:strCache>
            <c:ptCount val="1"/>
            <c:pt idx="0">
              <c:v>CARWAY AVERAGE SUMMER (JUN-AUG) TEMPERATURE 
projected change per degree of global mean temperature change relative to 1980-2009 = 14.5oC</c:v>
            </c:pt>
          </c:strCache>
        </c:strRef>
      </c:tx>
      <c:layout>
        <c:manualLayout>
          <c:xMode val="edge"/>
          <c:yMode val="edge"/>
          <c:x val="0.179199668680785"/>
          <c:y val="0.0196063809197108"/>
        </c:manualLayout>
      </c:layout>
      <c:overlay val="0"/>
      <c:txPr>
        <a:bodyPr/>
        <a:lstStyle/>
        <a:p>
          <a:pPr>
            <a:defRPr sz="1800"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errBars>
            <c:errBarType val="both"/>
            <c:errValType val="cust"/>
            <c:noEndCap val="0"/>
            <c:plus>
              <c:numRef>
                <c:f>'GMT2'!$E$3:$E$7</c:f>
                <c:numCache>
                  <c:formatCode>General</c:formatCode>
                  <c:ptCount val="5"/>
                  <c:pt idx="0">
                    <c:v>0.513540477</c:v>
                  </c:pt>
                  <c:pt idx="1">
                    <c:v>0.66900883</c:v>
                  </c:pt>
                  <c:pt idx="2">
                    <c:v>0.613263503</c:v>
                  </c:pt>
                  <c:pt idx="3">
                    <c:v>0.949704404999999</c:v>
                  </c:pt>
                  <c:pt idx="4">
                    <c:v>1.353819874</c:v>
                  </c:pt>
                </c:numCache>
              </c:numRef>
            </c:plus>
            <c:minus>
              <c:numRef>
                <c:f>'GMT2'!$G$3:$G$7</c:f>
                <c:numCache>
                  <c:formatCode>General</c:formatCode>
                  <c:ptCount val="5"/>
                  <c:pt idx="0">
                    <c:v>0.513540478</c:v>
                  </c:pt>
                  <c:pt idx="1">
                    <c:v>0.66900883</c:v>
                  </c:pt>
                  <c:pt idx="2">
                    <c:v>0.613263502</c:v>
                  </c:pt>
                  <c:pt idx="3">
                    <c:v>0.949704406</c:v>
                  </c:pt>
                  <c:pt idx="4">
                    <c:v>1.353819874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'GMT2'!$F$3:$F$7</c:f>
              <c:numCache>
                <c:formatCode>0.00</c:formatCode>
                <c:ptCount val="5"/>
                <c:pt idx="0">
                  <c:v>1.234793321</c:v>
                </c:pt>
                <c:pt idx="1">
                  <c:v>2.116973365</c:v>
                </c:pt>
                <c:pt idx="2">
                  <c:v>3.15780571</c:v>
                </c:pt>
                <c:pt idx="3">
                  <c:v>4.822850641</c:v>
                </c:pt>
                <c:pt idx="4">
                  <c:v>6.873180055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107938904"/>
        <c:axId val="-2107934184"/>
      </c:barChart>
      <c:catAx>
        <c:axId val="-2107938904"/>
        <c:scaling>
          <c:orientation val="minMax"/>
        </c:scaling>
        <c:delete val="0"/>
        <c:axPos val="b"/>
        <c:majorTickMark val="out"/>
        <c:minorTickMark val="none"/>
        <c:tickLblPos val="nextTo"/>
        <c:crossAx val="-2107934184"/>
        <c:crosses val="autoZero"/>
        <c:auto val="1"/>
        <c:lblAlgn val="ctr"/>
        <c:lblOffset val="100"/>
        <c:noMultiLvlLbl val="0"/>
      </c:catAx>
      <c:valAx>
        <c:axId val="-2107934184"/>
        <c:scaling>
          <c:orientation val="minMax"/>
          <c:max val="10.0"/>
          <c:min val="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TEMPERATURE CHANGE (</a:t>
                </a:r>
                <a:r>
                  <a:rPr lang="en-US" sz="1800" b="0" baseline="30000"/>
                  <a:t>o</a:t>
                </a:r>
                <a:r>
                  <a:rPr lang="en-US" sz="1800" b="0"/>
                  <a:t>C)</a:t>
                </a:r>
              </a:p>
            </c:rich>
          </c:tx>
          <c:layout>
            <c:manualLayout>
              <c:xMode val="edge"/>
              <c:yMode val="edge"/>
              <c:x val="0.0118500893713679"/>
              <c:y val="0.31630604283985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107938904"/>
        <c:crosses val="autoZero"/>
        <c:crossBetween val="between"/>
        <c:majorUnit val="2.0"/>
      </c:valAx>
      <c:spPr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2200"/>
      </a:pPr>
      <a:endParaRPr lang="en-US"/>
    </a:p>
  </c:txPr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7"/>
    </mc:Choice>
    <mc:Fallback>
      <c:style val="37"/>
    </mc:Fallback>
  </mc:AlternateContent>
  <c:chart>
    <c:title>
      <c:tx>
        <c:strRef>
          <c:f>'GMT2'!$BH$10</c:f>
          <c:strCache>
            <c:ptCount val="1"/>
            <c:pt idx="0">
              <c:v>CARWAY DEGREE-DAYS ABOVE 6C
projected change per degree of global mean temperature change relative to 1980-2009 = 1120 degree-days</c:v>
            </c:pt>
          </c:strCache>
        </c:strRef>
      </c:tx>
      <c:layout>
        <c:manualLayout>
          <c:xMode val="edge"/>
          <c:yMode val="edge"/>
          <c:x val="0.15846889853967"/>
          <c:y val="0.0196063809197108"/>
        </c:manualLayout>
      </c:layout>
      <c:overlay val="0"/>
      <c:txPr>
        <a:bodyPr/>
        <a:lstStyle/>
        <a:p>
          <a:pPr>
            <a:defRPr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3">
                <a:lumMod val="75000"/>
              </a:schemeClr>
            </a:solidFill>
          </c:spPr>
          <c:invertIfNegative val="0"/>
          <c:errBars>
            <c:errBarType val="both"/>
            <c:errValType val="cust"/>
            <c:noEndCap val="0"/>
            <c:plus>
              <c:numRef>
                <c:f>'GMT2'!$BG$3:$BG$7</c:f>
                <c:numCache>
                  <c:formatCode>General</c:formatCode>
                  <c:ptCount val="5"/>
                  <c:pt idx="0">
                    <c:v>75.8839086</c:v>
                  </c:pt>
                  <c:pt idx="1">
                    <c:v>109.5656659</c:v>
                  </c:pt>
                  <c:pt idx="2">
                    <c:v>113.094015</c:v>
                  </c:pt>
                  <c:pt idx="3">
                    <c:v>160.6355181</c:v>
                  </c:pt>
                  <c:pt idx="4">
                    <c:v>196.519434</c:v>
                  </c:pt>
                </c:numCache>
              </c:numRef>
            </c:plus>
            <c:minus>
              <c:numRef>
                <c:f>'GMT2'!$BI$3:$BI$7</c:f>
                <c:numCache>
                  <c:formatCode>General</c:formatCode>
                  <c:ptCount val="5"/>
                  <c:pt idx="0">
                    <c:v>75.88390849999999</c:v>
                  </c:pt>
                  <c:pt idx="1">
                    <c:v>109.565666</c:v>
                  </c:pt>
                  <c:pt idx="2">
                    <c:v>113.0940149</c:v>
                  </c:pt>
                  <c:pt idx="3">
                    <c:v>160.6355179999999</c:v>
                  </c:pt>
                  <c:pt idx="4">
                    <c:v>196.5194339999998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'GMT2'!$BH$3:$BH$7</c:f>
              <c:numCache>
                <c:formatCode>0.00</c:formatCode>
                <c:ptCount val="5"/>
                <c:pt idx="0">
                  <c:v>203.149348</c:v>
                </c:pt>
                <c:pt idx="1">
                  <c:v>357.0632824</c:v>
                </c:pt>
                <c:pt idx="2">
                  <c:v>539.9649862</c:v>
                </c:pt>
                <c:pt idx="3">
                  <c:v>848.890438</c:v>
                </c:pt>
                <c:pt idx="4">
                  <c:v>1227.369961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104879672"/>
        <c:axId val="-2104876728"/>
      </c:barChart>
      <c:catAx>
        <c:axId val="-2104879672"/>
        <c:scaling>
          <c:orientation val="minMax"/>
        </c:scaling>
        <c:delete val="0"/>
        <c:axPos val="b"/>
        <c:majorTickMark val="none"/>
        <c:minorTickMark val="none"/>
        <c:tickLblPos val="low"/>
        <c:txPr>
          <a:bodyPr/>
          <a:lstStyle/>
          <a:p>
            <a:pPr>
              <a:defRPr sz="2200"/>
            </a:pPr>
            <a:endParaRPr lang="en-US"/>
          </a:p>
        </c:txPr>
        <c:crossAx val="-2104876728"/>
        <c:crosses val="autoZero"/>
        <c:auto val="1"/>
        <c:lblAlgn val="ctr"/>
        <c:lblOffset val="100"/>
        <c:noMultiLvlLbl val="0"/>
      </c:catAx>
      <c:valAx>
        <c:axId val="-2104876728"/>
        <c:scaling>
          <c:orientation val="minMax"/>
          <c:max val="150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CHANGE IN DEGREE-DAYS</a:t>
                </a:r>
              </a:p>
            </c:rich>
          </c:tx>
          <c:layout>
            <c:manualLayout>
              <c:xMode val="edge"/>
              <c:yMode val="edge"/>
              <c:x val="0.00296305433968591"/>
              <c:y val="0.299563207383662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104879672"/>
        <c:crosses val="autoZero"/>
        <c:crossBetween val="between"/>
        <c:majorUnit val="500.0"/>
      </c:valAx>
      <c:spPr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7"/>
    </mc:Choice>
    <mc:Fallback>
      <c:style val="37"/>
    </mc:Fallback>
  </mc:AlternateContent>
  <c:chart>
    <c:title>
      <c:tx>
        <c:strRef>
          <c:f>'GMT2'!$BK$10</c:f>
          <c:strCache>
            <c:ptCount val="1"/>
            <c:pt idx="0">
              <c:v>CARWAY DEGREE-DAYS ABOVE 7C
projected change per degree of global mean temperature change relative to 1980-2009 = 960 degree-days</c:v>
            </c:pt>
          </c:strCache>
        </c:strRef>
      </c:tx>
      <c:layout>
        <c:manualLayout>
          <c:xMode val="edge"/>
          <c:yMode val="edge"/>
          <c:x val="0.15846889853967"/>
          <c:y val="0.0196063809197108"/>
        </c:manualLayout>
      </c:layout>
      <c:overlay val="0"/>
      <c:txPr>
        <a:bodyPr/>
        <a:lstStyle/>
        <a:p>
          <a:pPr>
            <a:defRPr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3">
                <a:lumMod val="75000"/>
              </a:schemeClr>
            </a:solidFill>
          </c:spPr>
          <c:invertIfNegative val="0"/>
          <c:errBars>
            <c:errBarType val="both"/>
            <c:errValType val="cust"/>
            <c:noEndCap val="0"/>
            <c:plus>
              <c:numRef>
                <c:f>'GMT2'!$BJ$3:$BJ$7</c:f>
                <c:numCache>
                  <c:formatCode>General</c:formatCode>
                  <c:ptCount val="5"/>
                  <c:pt idx="0">
                    <c:v>71.77658509999999</c:v>
                  </c:pt>
                  <c:pt idx="1">
                    <c:v>104.8445466</c:v>
                  </c:pt>
                  <c:pt idx="2">
                    <c:v>108.3107151</c:v>
                  </c:pt>
                  <c:pt idx="3">
                    <c:v>154.7298948</c:v>
                  </c:pt>
                  <c:pt idx="4">
                    <c:v>191.988027</c:v>
                  </c:pt>
                </c:numCache>
              </c:numRef>
            </c:plus>
            <c:minus>
              <c:numRef>
                <c:f>'GMT2'!$BL$3:$BL$7</c:f>
                <c:numCache>
                  <c:formatCode>General</c:formatCode>
                  <c:ptCount val="5"/>
                  <c:pt idx="0">
                    <c:v>71.77658510000003</c:v>
                  </c:pt>
                  <c:pt idx="1">
                    <c:v>104.8445465</c:v>
                  </c:pt>
                  <c:pt idx="2">
                    <c:v>108.310715</c:v>
                  </c:pt>
                  <c:pt idx="3">
                    <c:v>154.7298948</c:v>
                  </c:pt>
                  <c:pt idx="4">
                    <c:v>191.988026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'GMT2'!$BK$3:$BK$7</c:f>
              <c:numCache>
                <c:formatCode>0.00</c:formatCode>
                <c:ptCount val="5"/>
                <c:pt idx="0">
                  <c:v>190.0062271</c:v>
                </c:pt>
                <c:pt idx="1">
                  <c:v>336.0391363</c:v>
                </c:pt>
                <c:pt idx="2">
                  <c:v>508.9867206</c:v>
                </c:pt>
                <c:pt idx="3">
                  <c:v>801.5083869</c:v>
                </c:pt>
                <c:pt idx="4">
                  <c:v>1164.441583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104835128"/>
        <c:axId val="-2104832184"/>
      </c:barChart>
      <c:catAx>
        <c:axId val="-2104835128"/>
        <c:scaling>
          <c:orientation val="minMax"/>
        </c:scaling>
        <c:delete val="0"/>
        <c:axPos val="b"/>
        <c:majorTickMark val="none"/>
        <c:minorTickMark val="none"/>
        <c:tickLblPos val="low"/>
        <c:txPr>
          <a:bodyPr/>
          <a:lstStyle/>
          <a:p>
            <a:pPr>
              <a:defRPr sz="2200"/>
            </a:pPr>
            <a:endParaRPr lang="en-US"/>
          </a:p>
        </c:txPr>
        <c:crossAx val="-2104832184"/>
        <c:crosses val="autoZero"/>
        <c:auto val="1"/>
        <c:lblAlgn val="ctr"/>
        <c:lblOffset val="100"/>
        <c:noMultiLvlLbl val="0"/>
      </c:catAx>
      <c:valAx>
        <c:axId val="-2104832184"/>
        <c:scaling>
          <c:orientation val="minMax"/>
          <c:max val="150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CHANGE IN DEGREE-DAYS</a:t>
                </a:r>
              </a:p>
            </c:rich>
          </c:tx>
          <c:layout>
            <c:manualLayout>
              <c:xMode val="edge"/>
              <c:yMode val="edge"/>
              <c:x val="0.00296305433968591"/>
              <c:y val="0.299563207383662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104835128"/>
        <c:crosses val="autoZero"/>
        <c:crossBetween val="between"/>
        <c:majorUnit val="500.0"/>
      </c:valAx>
      <c:spPr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7"/>
    </mc:Choice>
    <mc:Fallback>
      <c:style val="37"/>
    </mc:Fallback>
  </mc:AlternateContent>
  <c:chart>
    <c:title>
      <c:tx>
        <c:strRef>
          <c:f>'GMT2'!$BN$10</c:f>
          <c:strCache>
            <c:ptCount val="1"/>
            <c:pt idx="0">
              <c:v>CARWAY DEGREE-DAYS ABOVE 10C
projected change per degree of global mean temperature change relative to 1980-2009 = 554 degree-days</c:v>
            </c:pt>
          </c:strCache>
        </c:strRef>
      </c:tx>
      <c:layout>
        <c:manualLayout>
          <c:xMode val="edge"/>
          <c:yMode val="edge"/>
          <c:x val="0.15846889853967"/>
          <c:y val="0.0196063809197108"/>
        </c:manualLayout>
      </c:layout>
      <c:overlay val="0"/>
      <c:txPr>
        <a:bodyPr/>
        <a:lstStyle/>
        <a:p>
          <a:pPr>
            <a:defRPr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3">
                <a:lumMod val="75000"/>
              </a:schemeClr>
            </a:solidFill>
          </c:spPr>
          <c:invertIfNegative val="0"/>
          <c:errBars>
            <c:errBarType val="both"/>
            <c:errValType val="cust"/>
            <c:noEndCap val="0"/>
            <c:plus>
              <c:numRef>
                <c:f>'GMT2'!$BM$3:$BM$7</c:f>
                <c:numCache>
                  <c:formatCode>General</c:formatCode>
                  <c:ptCount val="5"/>
                  <c:pt idx="0">
                    <c:v>59.60387671999999</c:v>
                  </c:pt>
                  <c:pt idx="1">
                    <c:v>89.97091079999998</c:v>
                  </c:pt>
                  <c:pt idx="2">
                    <c:v>91.52772670000001</c:v>
                  </c:pt>
                  <c:pt idx="3">
                    <c:v>135.6777668</c:v>
                  </c:pt>
                  <c:pt idx="4">
                    <c:v>175.7762762999999</c:v>
                  </c:pt>
                </c:numCache>
              </c:numRef>
            </c:plus>
            <c:minus>
              <c:numRef>
                <c:f>'GMT2'!$BO$3:$BO$7</c:f>
                <c:numCache>
                  <c:formatCode>General</c:formatCode>
                  <c:ptCount val="5"/>
                  <c:pt idx="0">
                    <c:v>59.6038767</c:v>
                  </c:pt>
                  <c:pt idx="1">
                    <c:v>89.97091080000001</c:v>
                  </c:pt>
                  <c:pt idx="2">
                    <c:v>91.52772669999995</c:v>
                  </c:pt>
                  <c:pt idx="3">
                    <c:v>135.6777668999999</c:v>
                  </c:pt>
                  <c:pt idx="4">
                    <c:v>175.7762765000001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'GMT2'!$BN$3:$BN$7</c:f>
              <c:numCache>
                <c:formatCode>0.00</c:formatCode>
                <c:ptCount val="5"/>
                <c:pt idx="0">
                  <c:v>150.7945457</c:v>
                </c:pt>
                <c:pt idx="1">
                  <c:v>271.6138989</c:v>
                </c:pt>
                <c:pt idx="2">
                  <c:v>416.2885797</c:v>
                </c:pt>
                <c:pt idx="3">
                  <c:v>662.4903944</c:v>
                </c:pt>
                <c:pt idx="4">
                  <c:v>979.1820815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104790568"/>
        <c:axId val="-2104787624"/>
      </c:barChart>
      <c:catAx>
        <c:axId val="-2104790568"/>
        <c:scaling>
          <c:orientation val="minMax"/>
        </c:scaling>
        <c:delete val="0"/>
        <c:axPos val="b"/>
        <c:majorTickMark val="none"/>
        <c:minorTickMark val="none"/>
        <c:tickLblPos val="low"/>
        <c:txPr>
          <a:bodyPr/>
          <a:lstStyle/>
          <a:p>
            <a:pPr>
              <a:defRPr sz="2200"/>
            </a:pPr>
            <a:endParaRPr lang="en-US"/>
          </a:p>
        </c:txPr>
        <c:crossAx val="-2104787624"/>
        <c:crosses val="autoZero"/>
        <c:auto val="1"/>
        <c:lblAlgn val="ctr"/>
        <c:lblOffset val="100"/>
        <c:noMultiLvlLbl val="0"/>
      </c:catAx>
      <c:valAx>
        <c:axId val="-2104787624"/>
        <c:scaling>
          <c:orientation val="minMax"/>
          <c:max val="150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CHANGE IN DEGREE-DAYS</a:t>
                </a:r>
              </a:p>
            </c:rich>
          </c:tx>
          <c:layout>
            <c:manualLayout>
              <c:xMode val="edge"/>
              <c:yMode val="edge"/>
              <c:x val="0.00296305433968591"/>
              <c:y val="0.299563207383662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104790568"/>
        <c:crosses val="autoZero"/>
        <c:crossBetween val="between"/>
        <c:majorUnit val="500.0"/>
      </c:valAx>
      <c:spPr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7"/>
    </mc:Choice>
    <mc:Fallback>
      <c:style val="37"/>
    </mc:Fallback>
  </mc:AlternateContent>
  <c:chart>
    <c:title>
      <c:tx>
        <c:strRef>
          <c:f>'GMT2'!$BQ$10</c:f>
          <c:strCache>
            <c:ptCount val="1"/>
            <c:pt idx="0">
              <c:v>CARWAY DEGREE-DAYS ABOVE 15C
projected change per degree of global mean temperature change relative to 1980-2009 = 141 degree-days</c:v>
            </c:pt>
          </c:strCache>
        </c:strRef>
      </c:tx>
      <c:layout>
        <c:manualLayout>
          <c:xMode val="edge"/>
          <c:yMode val="edge"/>
          <c:x val="0.15846889853967"/>
          <c:y val="0.0196063809197108"/>
        </c:manualLayout>
      </c:layout>
      <c:overlay val="0"/>
      <c:txPr>
        <a:bodyPr/>
        <a:lstStyle/>
        <a:p>
          <a:pPr>
            <a:defRPr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3">
                <a:lumMod val="75000"/>
              </a:schemeClr>
            </a:solidFill>
          </c:spPr>
          <c:invertIfNegative val="0"/>
          <c:errBars>
            <c:errBarType val="both"/>
            <c:errValType val="cust"/>
            <c:noEndCap val="0"/>
            <c:plus>
              <c:numRef>
                <c:f>'GMT2'!$BP$3:$BP$7</c:f>
                <c:numCache>
                  <c:formatCode>General</c:formatCode>
                  <c:ptCount val="5"/>
                  <c:pt idx="0">
                    <c:v>36.645189</c:v>
                  </c:pt>
                  <c:pt idx="1">
                    <c:v>60.27397917999998</c:v>
                  </c:pt>
                  <c:pt idx="2">
                    <c:v>61.76748850000001</c:v>
                  </c:pt>
                  <c:pt idx="3">
                    <c:v>100.1751278</c:v>
                  </c:pt>
                  <c:pt idx="4">
                    <c:v>140.99644</c:v>
                  </c:pt>
                </c:numCache>
              </c:numRef>
            </c:plus>
            <c:minus>
              <c:numRef>
                <c:f>'GMT2'!$BR$3:$BR$7</c:f>
                <c:numCache>
                  <c:formatCode>General</c:formatCode>
                  <c:ptCount val="5"/>
                  <c:pt idx="0">
                    <c:v>36.64518904</c:v>
                  </c:pt>
                  <c:pt idx="1">
                    <c:v>60.27397920000001</c:v>
                  </c:pt>
                  <c:pt idx="2">
                    <c:v>61.76748849999998</c:v>
                  </c:pt>
                  <c:pt idx="3">
                    <c:v>100.1751277</c:v>
                  </c:pt>
                  <c:pt idx="4">
                    <c:v>140.9964399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'GMT2'!$BQ$3:$BQ$7</c:f>
              <c:numCache>
                <c:formatCode>0.00</c:formatCode>
                <c:ptCount val="5"/>
                <c:pt idx="0">
                  <c:v>77.01424356</c:v>
                </c:pt>
                <c:pt idx="1">
                  <c:v>148.9452222</c:v>
                </c:pt>
                <c:pt idx="2">
                  <c:v>241.9584306</c:v>
                </c:pt>
                <c:pt idx="3">
                  <c:v>410.6302686</c:v>
                </c:pt>
                <c:pt idx="4">
                  <c:v>647.7523929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104746008"/>
        <c:axId val="-2104743064"/>
      </c:barChart>
      <c:catAx>
        <c:axId val="-2104746008"/>
        <c:scaling>
          <c:orientation val="minMax"/>
        </c:scaling>
        <c:delete val="0"/>
        <c:axPos val="b"/>
        <c:majorTickMark val="none"/>
        <c:minorTickMark val="none"/>
        <c:tickLblPos val="low"/>
        <c:txPr>
          <a:bodyPr/>
          <a:lstStyle/>
          <a:p>
            <a:pPr>
              <a:defRPr sz="2200"/>
            </a:pPr>
            <a:endParaRPr lang="en-US"/>
          </a:p>
        </c:txPr>
        <c:crossAx val="-2104743064"/>
        <c:crosses val="autoZero"/>
        <c:auto val="1"/>
        <c:lblAlgn val="ctr"/>
        <c:lblOffset val="100"/>
        <c:noMultiLvlLbl val="0"/>
      </c:catAx>
      <c:valAx>
        <c:axId val="-2104743064"/>
        <c:scaling>
          <c:orientation val="minMax"/>
          <c:max val="150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CHANGE IN DEGREE-DAYS</a:t>
                </a:r>
              </a:p>
            </c:rich>
          </c:tx>
          <c:layout>
            <c:manualLayout>
              <c:xMode val="edge"/>
              <c:yMode val="edge"/>
              <c:x val="0.00296305433968591"/>
              <c:y val="0.299563207383662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104746008"/>
        <c:crosses val="autoZero"/>
        <c:crossBetween val="between"/>
        <c:majorUnit val="500.0"/>
      </c:valAx>
      <c:spPr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7"/>
    </mc:Choice>
    <mc:Fallback>
      <c:style val="37"/>
    </mc:Fallback>
  </mc:AlternateContent>
  <c:chart>
    <c:title>
      <c:tx>
        <c:strRef>
          <c:f>'GMT2'!$BT$10</c:f>
          <c:strCache>
            <c:ptCount val="1"/>
            <c:pt idx="0">
              <c:v>CARWAY HEATING DEGREE-DAYS BELOW 18C
projected change per degree of global mean temperature change relative to 1980-2009 = 4644 heating degree-days</c:v>
            </c:pt>
          </c:strCache>
        </c:strRef>
      </c:tx>
      <c:layout>
        <c:manualLayout>
          <c:xMode val="edge"/>
          <c:yMode val="edge"/>
          <c:x val="0.15846889853967"/>
          <c:y val="0.0196063809197108"/>
        </c:manualLayout>
      </c:layout>
      <c:overlay val="0"/>
      <c:txPr>
        <a:bodyPr/>
        <a:lstStyle/>
        <a:p>
          <a:pPr>
            <a:defRPr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6"/>
            </a:solidFill>
            <a:ln>
              <a:solidFill>
                <a:schemeClr val="accent6">
                  <a:lumMod val="75000"/>
                </a:schemeClr>
              </a:solidFill>
            </a:ln>
          </c:spPr>
          <c:invertIfNegative val="0"/>
          <c:errBars>
            <c:errBarType val="both"/>
            <c:errValType val="cust"/>
            <c:noEndCap val="0"/>
            <c:plus>
              <c:numRef>
                <c:f>'GMT2'!$BS$3:$BS$7</c:f>
                <c:numCache>
                  <c:formatCode>General</c:formatCode>
                  <c:ptCount val="5"/>
                  <c:pt idx="0">
                    <c:v>146.2786507</c:v>
                  </c:pt>
                  <c:pt idx="1">
                    <c:v>188.7449474</c:v>
                  </c:pt>
                  <c:pt idx="2">
                    <c:v>181.2460401</c:v>
                  </c:pt>
                  <c:pt idx="3">
                    <c:v>219.665575</c:v>
                  </c:pt>
                  <c:pt idx="4">
                    <c:v>221.1286170000001</c:v>
                  </c:pt>
                </c:numCache>
              </c:numRef>
            </c:plus>
            <c:minus>
              <c:numRef>
                <c:f>'GMT2'!$BU$3:$BU$7</c:f>
                <c:numCache>
                  <c:formatCode>General</c:formatCode>
                  <c:ptCount val="5"/>
                  <c:pt idx="0">
                    <c:v>146.2786507</c:v>
                  </c:pt>
                  <c:pt idx="1">
                    <c:v>188.7449474</c:v>
                  </c:pt>
                  <c:pt idx="2">
                    <c:v>181.2460397000001</c:v>
                  </c:pt>
                  <c:pt idx="3">
                    <c:v>219.665575</c:v>
                  </c:pt>
                  <c:pt idx="4">
                    <c:v>221.1286170000001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'GMT2'!$BT$3:$BT$7</c:f>
              <c:numCache>
                <c:formatCode>0.00</c:formatCode>
                <c:ptCount val="5"/>
                <c:pt idx="0">
                  <c:v>-395.9937921</c:v>
                </c:pt>
                <c:pt idx="1">
                  <c:v>-617.9816961</c:v>
                </c:pt>
                <c:pt idx="2">
                  <c:v>-885.2698529</c:v>
                </c:pt>
                <c:pt idx="3">
                  <c:v>-1291.429467</c:v>
                </c:pt>
                <c:pt idx="4">
                  <c:v>-1641.029485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104700744"/>
        <c:axId val="-2104697800"/>
      </c:barChart>
      <c:catAx>
        <c:axId val="-2104700744"/>
        <c:scaling>
          <c:orientation val="minMax"/>
        </c:scaling>
        <c:delete val="0"/>
        <c:axPos val="b"/>
        <c:majorTickMark val="none"/>
        <c:minorTickMark val="none"/>
        <c:tickLblPos val="low"/>
        <c:txPr>
          <a:bodyPr/>
          <a:lstStyle/>
          <a:p>
            <a:pPr>
              <a:defRPr sz="2200"/>
            </a:pPr>
            <a:endParaRPr lang="en-US"/>
          </a:p>
        </c:txPr>
        <c:crossAx val="-2104697800"/>
        <c:crosses val="autoZero"/>
        <c:auto val="1"/>
        <c:lblAlgn val="ctr"/>
        <c:lblOffset val="100"/>
        <c:noMultiLvlLbl val="0"/>
      </c:catAx>
      <c:valAx>
        <c:axId val="-2104697800"/>
        <c:scaling>
          <c:orientation val="minMax"/>
          <c:max val="0.0"/>
          <c:min val="-250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CHANGE IN HEATING DEGREE-DAYS</a:t>
                </a:r>
              </a:p>
            </c:rich>
          </c:tx>
          <c:layout>
            <c:manualLayout>
              <c:xMode val="edge"/>
              <c:yMode val="edge"/>
              <c:x val="0.00296305433968591"/>
              <c:y val="0.26908252635816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104700744"/>
        <c:crosses val="autoZero"/>
        <c:crossBetween val="between"/>
        <c:majorUnit val="500.0"/>
      </c:valAx>
      <c:spPr>
        <a:solidFill>
          <a:schemeClr val="accent6">
            <a:lumMod val="20000"/>
            <a:lumOff val="80000"/>
          </a:schemeClr>
        </a:solidFill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7"/>
    </mc:Choice>
    <mc:Fallback>
      <c:style val="37"/>
    </mc:Fallback>
  </mc:AlternateContent>
  <c:chart>
    <c:title>
      <c:tx>
        <c:strRef>
          <c:f>'GMT2'!$BW$10</c:f>
          <c:strCache>
            <c:ptCount val="1"/>
            <c:pt idx="0">
              <c:v>CARWAY CORN HEAT UNITS
projected change per degree of global mean temperature change relative to 1980-2009 = 1645 corn heat units</c:v>
            </c:pt>
          </c:strCache>
        </c:strRef>
      </c:tx>
      <c:layout>
        <c:manualLayout>
          <c:xMode val="edge"/>
          <c:yMode val="edge"/>
          <c:x val="0.15846889853967"/>
          <c:y val="0.0196063809197108"/>
        </c:manualLayout>
      </c:layout>
      <c:overlay val="0"/>
      <c:txPr>
        <a:bodyPr/>
        <a:lstStyle/>
        <a:p>
          <a:pPr>
            <a:defRPr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3">
                <a:lumMod val="75000"/>
              </a:schemeClr>
            </a:solidFill>
          </c:spPr>
          <c:invertIfNegative val="0"/>
          <c:errBars>
            <c:errBarType val="both"/>
            <c:errValType val="cust"/>
            <c:noEndCap val="0"/>
            <c:plus>
              <c:numRef>
                <c:f>'GMT2'!$BV$3:$BV$7</c:f>
                <c:numCache>
                  <c:formatCode>General</c:formatCode>
                  <c:ptCount val="5"/>
                  <c:pt idx="0">
                    <c:v>131.5978142</c:v>
                  </c:pt>
                  <c:pt idx="1">
                    <c:v>180.8545238</c:v>
                  </c:pt>
                  <c:pt idx="2">
                    <c:v>169.2669534</c:v>
                  </c:pt>
                  <c:pt idx="3">
                    <c:v>237.584607</c:v>
                  </c:pt>
                  <c:pt idx="4">
                    <c:v>226.4004240000002</c:v>
                  </c:pt>
                </c:numCache>
              </c:numRef>
            </c:plus>
            <c:minus>
              <c:numRef>
                <c:f>'GMT2'!$BX$3:$BX$7</c:f>
                <c:numCache>
                  <c:formatCode>General</c:formatCode>
                  <c:ptCount val="5"/>
                  <c:pt idx="0">
                    <c:v>131.5978141000001</c:v>
                  </c:pt>
                  <c:pt idx="1">
                    <c:v>180.8545239</c:v>
                  </c:pt>
                  <c:pt idx="2">
                    <c:v>169.2669534</c:v>
                  </c:pt>
                  <c:pt idx="3">
                    <c:v>237.584607</c:v>
                  </c:pt>
                  <c:pt idx="4">
                    <c:v>226.400424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'GMT2'!$BW$3:$BW$7</c:f>
              <c:numCache>
                <c:formatCode>0.00</c:formatCode>
                <c:ptCount val="5"/>
                <c:pt idx="0">
                  <c:v>310.9212497</c:v>
                </c:pt>
                <c:pt idx="1">
                  <c:v>529.8272757</c:v>
                </c:pt>
                <c:pt idx="2">
                  <c:v>797.5741901</c:v>
                </c:pt>
                <c:pt idx="3">
                  <c:v>1211.859177</c:v>
                </c:pt>
                <c:pt idx="4">
                  <c:v>1679.831783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104656072"/>
        <c:axId val="-2104653128"/>
      </c:barChart>
      <c:catAx>
        <c:axId val="-2104656072"/>
        <c:scaling>
          <c:orientation val="minMax"/>
        </c:scaling>
        <c:delete val="0"/>
        <c:axPos val="b"/>
        <c:majorTickMark val="none"/>
        <c:minorTickMark val="none"/>
        <c:tickLblPos val="low"/>
        <c:txPr>
          <a:bodyPr/>
          <a:lstStyle/>
          <a:p>
            <a:pPr>
              <a:defRPr sz="2200"/>
            </a:pPr>
            <a:endParaRPr lang="en-US"/>
          </a:p>
        </c:txPr>
        <c:crossAx val="-2104653128"/>
        <c:crosses val="autoZero"/>
        <c:auto val="1"/>
        <c:lblAlgn val="ctr"/>
        <c:lblOffset val="100"/>
        <c:noMultiLvlLbl val="0"/>
      </c:catAx>
      <c:valAx>
        <c:axId val="-2104653128"/>
        <c:scaling>
          <c:orientation val="minMax"/>
          <c:max val="200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CHANGE</a:t>
                </a:r>
                <a:r>
                  <a:rPr lang="en-US" sz="1800" b="0" baseline="0"/>
                  <a:t> IN CORN HEAT UNITS</a:t>
                </a:r>
                <a:endParaRPr lang="en-US" sz="1800" b="0"/>
              </a:p>
            </c:rich>
          </c:tx>
          <c:layout>
            <c:manualLayout>
              <c:xMode val="edge"/>
              <c:yMode val="edge"/>
              <c:x val="0.00296305433968591"/>
              <c:y val="0.299563207383662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104656072"/>
        <c:crosses val="autoZero"/>
        <c:crossBetween val="between"/>
        <c:majorUnit val="500.0"/>
      </c:valAx>
      <c:spPr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7"/>
    </mc:Choice>
    <mc:Fallback>
      <c:style val="37"/>
    </mc:Fallback>
  </mc:AlternateContent>
  <c:chart>
    <c:title>
      <c:tx>
        <c:strRef>
          <c:f>'GMT2'!$BZ$10</c:f>
          <c:strCache>
            <c:ptCount val="1"/>
            <c:pt idx="0">
              <c:v>CARWAY WINTER (SEP-APR) PRECIPITATION
projected change per degree of global mean temperature change relative to 1980-2009 = 270 mm</c:v>
            </c:pt>
          </c:strCache>
        </c:strRef>
      </c:tx>
      <c:layout>
        <c:manualLayout>
          <c:xMode val="edge"/>
          <c:yMode val="edge"/>
          <c:x val="0.179199668680785"/>
          <c:y val="0.0239607639233539"/>
        </c:manualLayout>
      </c:layout>
      <c:overlay val="0"/>
      <c:txPr>
        <a:bodyPr/>
        <a:lstStyle/>
        <a:p>
          <a:pPr>
            <a:defRPr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solidFill>
                <a:schemeClr val="accent1">
                  <a:lumMod val="75000"/>
                </a:schemeClr>
              </a:solidFill>
            </a:ln>
          </c:spPr>
          <c:invertIfNegative val="0"/>
          <c:errBars>
            <c:errBarType val="both"/>
            <c:errValType val="cust"/>
            <c:noEndCap val="0"/>
            <c:plus>
              <c:numRef>
                <c:f>'GMT2'!$BY$3:$BY$7</c:f>
                <c:numCache>
                  <c:formatCode>General</c:formatCode>
                  <c:ptCount val="5"/>
                  <c:pt idx="0">
                    <c:v>0.099050616</c:v>
                  </c:pt>
                  <c:pt idx="1">
                    <c:v>0.106771972</c:v>
                  </c:pt>
                  <c:pt idx="2">
                    <c:v>0.098827672</c:v>
                  </c:pt>
                  <c:pt idx="3">
                    <c:v>0.143413132</c:v>
                  </c:pt>
                  <c:pt idx="4">
                    <c:v>0.177345328</c:v>
                  </c:pt>
                </c:numCache>
              </c:numRef>
            </c:plus>
            <c:minus>
              <c:numRef>
                <c:f>'GMT2'!$CA$3:$CA$7</c:f>
                <c:numCache>
                  <c:formatCode>General</c:formatCode>
                  <c:ptCount val="5"/>
                  <c:pt idx="0">
                    <c:v>0.099050617</c:v>
                  </c:pt>
                  <c:pt idx="1">
                    <c:v>0.106771971</c:v>
                  </c:pt>
                  <c:pt idx="2">
                    <c:v>0.098827671</c:v>
                  </c:pt>
                  <c:pt idx="3">
                    <c:v>0.143413133</c:v>
                  </c:pt>
                  <c:pt idx="4">
                    <c:v>0.177345329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'GMT2'!$BZ$3:$BZ$7</c:f>
              <c:numCache>
                <c:formatCode>0%</c:formatCode>
                <c:ptCount val="5"/>
                <c:pt idx="0">
                  <c:v>0.108181288</c:v>
                </c:pt>
                <c:pt idx="1">
                  <c:v>0.176002203</c:v>
                </c:pt>
                <c:pt idx="2">
                  <c:v>0.23357401</c:v>
                </c:pt>
                <c:pt idx="3">
                  <c:v>0.350465206</c:v>
                </c:pt>
                <c:pt idx="4">
                  <c:v>0.447322208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116803416"/>
        <c:axId val="-2116808328"/>
      </c:barChart>
      <c:catAx>
        <c:axId val="-2116803416"/>
        <c:scaling>
          <c:orientation val="minMax"/>
        </c:scaling>
        <c:delete val="0"/>
        <c:axPos val="b"/>
        <c:majorTickMark val="none"/>
        <c:minorTickMark val="none"/>
        <c:tickLblPos val="low"/>
        <c:txPr>
          <a:bodyPr/>
          <a:lstStyle/>
          <a:p>
            <a:pPr>
              <a:defRPr sz="2200"/>
            </a:pPr>
            <a:endParaRPr lang="en-US"/>
          </a:p>
        </c:txPr>
        <c:crossAx val="-2116808328"/>
        <c:crosses val="autoZero"/>
        <c:auto val="1"/>
        <c:lblAlgn val="ctr"/>
        <c:lblOffset val="100"/>
        <c:noMultiLvlLbl val="0"/>
      </c:catAx>
      <c:valAx>
        <c:axId val="-2116808328"/>
        <c:scaling>
          <c:orientation val="minMax"/>
          <c:max val="0.8"/>
          <c:min val="-0.2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CHANGE RELATIVE TO 1980-2009 (%)</a:t>
                </a:r>
              </a:p>
            </c:rich>
          </c:tx>
          <c:layout>
            <c:manualLayout>
              <c:xMode val="edge"/>
              <c:yMode val="edge"/>
              <c:x val="0.00740536222706769"/>
              <c:y val="0.238601845332659"/>
            </c:manualLayout>
          </c:layout>
          <c:overlay val="0"/>
        </c:title>
        <c:numFmt formatCode="0%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116803416"/>
        <c:crosses val="autoZero"/>
        <c:crossBetween val="between"/>
        <c:majorUnit val="0.2"/>
      </c:valAx>
      <c:spPr>
        <a:solidFill>
          <a:srgbClr val="E7F2FF"/>
        </a:solidFill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7"/>
    </mc:Choice>
    <mc:Fallback>
      <c:style val="37"/>
    </mc:Fallback>
  </mc:AlternateContent>
  <c:chart>
    <c:title>
      <c:tx>
        <c:strRef>
          <c:f>'GMT2'!$CC$10</c:f>
          <c:strCache>
            <c:ptCount val="1"/>
            <c:pt idx="0">
              <c:v>CARWAY GROWING SEASON (APR-JUL) PRECIPITATION
projected change per degree of global mean temperature change relative to 1980-2009 = 253 mm</c:v>
            </c:pt>
          </c:strCache>
        </c:strRef>
      </c:tx>
      <c:layout>
        <c:manualLayout>
          <c:xMode val="edge"/>
          <c:yMode val="edge"/>
          <c:x val="0.15846889853967"/>
          <c:y val="0.0196063809197108"/>
        </c:manualLayout>
      </c:layout>
      <c:overlay val="0"/>
      <c:txPr>
        <a:bodyPr/>
        <a:lstStyle/>
        <a:p>
          <a:pPr>
            <a:defRPr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solidFill>
                <a:schemeClr val="accent1">
                  <a:lumMod val="75000"/>
                </a:schemeClr>
              </a:solidFill>
            </a:ln>
          </c:spPr>
          <c:invertIfNegative val="0"/>
          <c:errBars>
            <c:errBarType val="both"/>
            <c:errValType val="cust"/>
            <c:noEndCap val="0"/>
            <c:plus>
              <c:numRef>
                <c:f>'GMT2'!$CB$3:$CB$7</c:f>
                <c:numCache>
                  <c:formatCode>General</c:formatCode>
                  <c:ptCount val="5"/>
                  <c:pt idx="0">
                    <c:v>0.1412993</c:v>
                  </c:pt>
                  <c:pt idx="1">
                    <c:v>0.12938276</c:v>
                  </c:pt>
                  <c:pt idx="2">
                    <c:v>0.148292367</c:v>
                  </c:pt>
                  <c:pt idx="3">
                    <c:v>0.211903931</c:v>
                  </c:pt>
                  <c:pt idx="4">
                    <c:v>0.231437341</c:v>
                  </c:pt>
                </c:numCache>
              </c:numRef>
            </c:plus>
            <c:minus>
              <c:numRef>
                <c:f>'GMT2'!$CD$3:$CD$7</c:f>
                <c:numCache>
                  <c:formatCode>General</c:formatCode>
                  <c:ptCount val="5"/>
                  <c:pt idx="0">
                    <c:v>0.1412993</c:v>
                  </c:pt>
                  <c:pt idx="1">
                    <c:v>0.129382761</c:v>
                  </c:pt>
                  <c:pt idx="2">
                    <c:v>0.148292366</c:v>
                  </c:pt>
                  <c:pt idx="3">
                    <c:v>0.211903931</c:v>
                  </c:pt>
                  <c:pt idx="4">
                    <c:v>0.231437341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'GMT2'!$CC$3:$CC$7</c:f>
              <c:numCache>
                <c:formatCode>0%</c:formatCode>
                <c:ptCount val="5"/>
                <c:pt idx="0">
                  <c:v>0.084036341</c:v>
                </c:pt>
                <c:pt idx="1">
                  <c:v>0.096913778</c:v>
                </c:pt>
                <c:pt idx="2">
                  <c:v>0.147235031</c:v>
                </c:pt>
                <c:pt idx="3">
                  <c:v>0.202963518</c:v>
                </c:pt>
                <c:pt idx="4">
                  <c:v>0.188900486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116869784"/>
        <c:axId val="-2116883192"/>
      </c:barChart>
      <c:catAx>
        <c:axId val="-2116869784"/>
        <c:scaling>
          <c:orientation val="minMax"/>
        </c:scaling>
        <c:delete val="0"/>
        <c:axPos val="b"/>
        <c:majorTickMark val="none"/>
        <c:minorTickMark val="none"/>
        <c:tickLblPos val="low"/>
        <c:txPr>
          <a:bodyPr/>
          <a:lstStyle/>
          <a:p>
            <a:pPr>
              <a:defRPr sz="2200"/>
            </a:pPr>
            <a:endParaRPr lang="en-US"/>
          </a:p>
        </c:txPr>
        <c:crossAx val="-2116883192"/>
        <c:crosses val="autoZero"/>
        <c:auto val="1"/>
        <c:lblAlgn val="ctr"/>
        <c:lblOffset val="100"/>
        <c:noMultiLvlLbl val="0"/>
      </c:catAx>
      <c:valAx>
        <c:axId val="-2116883192"/>
        <c:scaling>
          <c:orientation val="minMax"/>
          <c:max val="0.6"/>
          <c:min val="-0.2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CHANGE RELATIVE TO 1980-2009 (%)</a:t>
                </a:r>
              </a:p>
            </c:rich>
          </c:tx>
          <c:layout>
            <c:manualLayout>
              <c:xMode val="edge"/>
              <c:yMode val="edge"/>
              <c:x val="0.00740536222706769"/>
              <c:y val="0.238601845332659"/>
            </c:manualLayout>
          </c:layout>
          <c:overlay val="0"/>
        </c:title>
        <c:numFmt formatCode="0%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116869784"/>
        <c:crosses val="autoZero"/>
        <c:crossBetween val="between"/>
        <c:majorUnit val="0.2"/>
      </c:valAx>
      <c:spPr>
        <a:solidFill>
          <a:srgbClr val="E7F2FF"/>
        </a:solidFill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7"/>
    </mc:Choice>
    <mc:Fallback>
      <c:style val="37"/>
    </mc:Fallback>
  </mc:AlternateContent>
  <c:chart>
    <c:title>
      <c:tx>
        <c:rich>
          <a:bodyPr/>
          <a:lstStyle/>
          <a:p>
            <a:pPr>
              <a:defRPr b="0"/>
            </a:pPr>
            <a:r>
              <a:rPr lang="en-US"/>
              <a:t>ATHABASCA GROWING SEASON (MAY-AUG) PRECIPITATION
projected change per degree of global mean temperature change relative to 1980-2009 = 292 mm</a:t>
            </a:r>
          </a:p>
        </c:rich>
      </c:tx>
      <c:layout>
        <c:manualLayout>
          <c:xMode val="edge"/>
          <c:yMode val="edge"/>
          <c:x val="0.15846889853967"/>
          <c:y val="0.0196063809197108"/>
        </c:manualLayout>
      </c:layout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solidFill>
                <a:schemeClr val="accent1">
                  <a:lumMod val="75000"/>
                </a:schemeClr>
              </a:solidFill>
            </a:ln>
          </c:spPr>
          <c:invertIfNegative val="0"/>
          <c:errBars>
            <c:errBarType val="both"/>
            <c:errValType val="cust"/>
            <c:noEndCap val="0"/>
            <c:plus>
              <c:numRef>
                <c:f>'GMT2'!$CE$3:$CE$7</c:f>
                <c:numCache>
                  <c:formatCode>General</c:formatCode>
                  <c:ptCount val="5"/>
                  <c:pt idx="0">
                    <c:v>0.129978912</c:v>
                  </c:pt>
                  <c:pt idx="1">
                    <c:v>0.111463202</c:v>
                  </c:pt>
                  <c:pt idx="2">
                    <c:v>0.150435217</c:v>
                  </c:pt>
                  <c:pt idx="3">
                    <c:v>0.186658053</c:v>
                  </c:pt>
                  <c:pt idx="4">
                    <c:v>0.198960128</c:v>
                  </c:pt>
                </c:numCache>
              </c:numRef>
            </c:plus>
            <c:minus>
              <c:numRef>
                <c:f>'GMT2'!$CG$3:$CG$7</c:f>
                <c:numCache>
                  <c:formatCode>General</c:formatCode>
                  <c:ptCount val="5"/>
                  <c:pt idx="0">
                    <c:v>0.129978911</c:v>
                  </c:pt>
                  <c:pt idx="1">
                    <c:v>0.111463201</c:v>
                  </c:pt>
                  <c:pt idx="2">
                    <c:v>0.150435217</c:v>
                  </c:pt>
                  <c:pt idx="3">
                    <c:v>0.186658052</c:v>
                  </c:pt>
                  <c:pt idx="4">
                    <c:v>0.198960128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'GMT2'!$CF$3:$CF$7</c:f>
              <c:numCache>
                <c:formatCode>0%</c:formatCode>
                <c:ptCount val="5"/>
                <c:pt idx="0">
                  <c:v>0.05513389</c:v>
                </c:pt>
                <c:pt idx="1">
                  <c:v>0.020530157</c:v>
                </c:pt>
                <c:pt idx="2">
                  <c:v>0.060632336</c:v>
                </c:pt>
                <c:pt idx="3">
                  <c:v>0.05999891</c:v>
                </c:pt>
                <c:pt idx="4">
                  <c:v>0.055277772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116934632"/>
        <c:axId val="-2116935592"/>
      </c:barChart>
      <c:catAx>
        <c:axId val="-2116934632"/>
        <c:scaling>
          <c:orientation val="minMax"/>
        </c:scaling>
        <c:delete val="0"/>
        <c:axPos val="b"/>
        <c:majorTickMark val="none"/>
        <c:minorTickMark val="none"/>
        <c:tickLblPos val="low"/>
        <c:txPr>
          <a:bodyPr/>
          <a:lstStyle/>
          <a:p>
            <a:pPr>
              <a:defRPr sz="2200"/>
            </a:pPr>
            <a:endParaRPr lang="en-US"/>
          </a:p>
        </c:txPr>
        <c:crossAx val="-2116935592"/>
        <c:crosses val="autoZero"/>
        <c:auto val="1"/>
        <c:lblAlgn val="ctr"/>
        <c:lblOffset val="100"/>
        <c:noMultiLvlLbl val="0"/>
      </c:catAx>
      <c:valAx>
        <c:axId val="-2116935592"/>
        <c:scaling>
          <c:orientation val="minMax"/>
          <c:max val="0.6"/>
          <c:min val="-0.2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CHANGE RELATIVE TO 1980-2009 (%)</a:t>
                </a:r>
              </a:p>
            </c:rich>
          </c:tx>
          <c:layout>
            <c:manualLayout>
              <c:xMode val="edge"/>
              <c:yMode val="edge"/>
              <c:x val="0.00740536222706769"/>
              <c:y val="0.238601845332659"/>
            </c:manualLayout>
          </c:layout>
          <c:overlay val="0"/>
        </c:title>
        <c:numFmt formatCode="0%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116934632"/>
        <c:crosses val="autoZero"/>
        <c:crossBetween val="between"/>
        <c:majorUnit val="0.2"/>
      </c:valAx>
      <c:spPr>
        <a:solidFill>
          <a:srgbClr val="E7F2FF"/>
        </a:solidFill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7"/>
    </mc:Choice>
    <mc:Fallback>
      <c:style val="37"/>
    </mc:Fallback>
  </mc:AlternateContent>
  <c:chart>
    <c:title>
      <c:tx>
        <c:strRef>
          <c:f>'GMT2'!$CI$10</c:f>
          <c:strCache>
            <c:ptCount val="1"/>
            <c:pt idx="0">
              <c:v>CARWAY PRECIPITATION ON WETTEST DAY OF THE YEAR
projected change per degree of global mean temperature change relative to 1980-2009 = 50 mm</c:v>
            </c:pt>
          </c:strCache>
        </c:strRef>
      </c:tx>
      <c:layout>
        <c:manualLayout>
          <c:xMode val="edge"/>
          <c:yMode val="edge"/>
          <c:x val="0.15846889853967"/>
          <c:y val="0.0196063809197108"/>
        </c:manualLayout>
      </c:layout>
      <c:overlay val="0"/>
      <c:txPr>
        <a:bodyPr/>
        <a:lstStyle/>
        <a:p>
          <a:pPr>
            <a:defRPr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>
                <a:lumMod val="75000"/>
              </a:schemeClr>
            </a:solidFill>
            <a:ln>
              <a:solidFill>
                <a:schemeClr val="accent1">
                  <a:lumMod val="50000"/>
                </a:schemeClr>
              </a:solidFill>
            </a:ln>
          </c:spPr>
          <c:invertIfNegative val="0"/>
          <c:errBars>
            <c:errBarType val="both"/>
            <c:errValType val="cust"/>
            <c:noEndCap val="0"/>
            <c:plus>
              <c:numRef>
                <c:f>'GMT2'!$CH$3:$CH$7</c:f>
                <c:numCache>
                  <c:formatCode>General</c:formatCode>
                  <c:ptCount val="5"/>
                  <c:pt idx="0">
                    <c:v>7.3760485</c:v>
                  </c:pt>
                  <c:pt idx="1">
                    <c:v>7.749925701</c:v>
                  </c:pt>
                  <c:pt idx="2">
                    <c:v>7.96138599</c:v>
                  </c:pt>
                  <c:pt idx="3">
                    <c:v>8.988385135</c:v>
                  </c:pt>
                  <c:pt idx="4">
                    <c:v>9.775152233</c:v>
                  </c:pt>
                </c:numCache>
              </c:numRef>
            </c:plus>
            <c:minus>
              <c:numRef>
                <c:f>'GMT2'!$CJ$3:$CJ$7</c:f>
                <c:numCache>
                  <c:formatCode>General</c:formatCode>
                  <c:ptCount val="5"/>
                  <c:pt idx="0">
                    <c:v>7.3760485</c:v>
                  </c:pt>
                  <c:pt idx="1">
                    <c:v>7.749925704</c:v>
                  </c:pt>
                  <c:pt idx="2">
                    <c:v>7.96138599</c:v>
                  </c:pt>
                  <c:pt idx="3">
                    <c:v>8.988385140000002</c:v>
                  </c:pt>
                  <c:pt idx="4">
                    <c:v>9.77515223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'GMT2'!$CI$3:$CI$7</c:f>
              <c:numCache>
                <c:formatCode>0.00</c:formatCode>
                <c:ptCount val="5"/>
                <c:pt idx="0">
                  <c:v>6.08538579</c:v>
                </c:pt>
                <c:pt idx="1">
                  <c:v>7.183266726</c:v>
                </c:pt>
                <c:pt idx="2">
                  <c:v>10.61821913</c:v>
                </c:pt>
                <c:pt idx="3">
                  <c:v>12.28773051</c:v>
                </c:pt>
                <c:pt idx="4">
                  <c:v>12.79123576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116984472"/>
        <c:axId val="-2116991048"/>
      </c:barChart>
      <c:catAx>
        <c:axId val="-2116984472"/>
        <c:scaling>
          <c:orientation val="minMax"/>
        </c:scaling>
        <c:delete val="0"/>
        <c:axPos val="b"/>
        <c:majorTickMark val="none"/>
        <c:minorTickMark val="none"/>
        <c:tickLblPos val="low"/>
        <c:txPr>
          <a:bodyPr/>
          <a:lstStyle/>
          <a:p>
            <a:pPr>
              <a:defRPr sz="2200"/>
            </a:pPr>
            <a:endParaRPr lang="en-US"/>
          </a:p>
        </c:txPr>
        <c:crossAx val="-2116991048"/>
        <c:crosses val="autoZero"/>
        <c:auto val="1"/>
        <c:lblAlgn val="ctr"/>
        <c:lblOffset val="100"/>
        <c:noMultiLvlLbl val="0"/>
      </c:catAx>
      <c:valAx>
        <c:axId val="-2116991048"/>
        <c:scaling>
          <c:orientation val="minMax"/>
          <c:max val="30.0"/>
          <c:min val="-1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CHANGE</a:t>
                </a:r>
                <a:r>
                  <a:rPr lang="en-US" sz="1800" b="0" baseline="0"/>
                  <a:t> IN PRECIPITATION (MM)</a:t>
                </a:r>
                <a:endParaRPr lang="en-US" sz="1800" b="0"/>
              </a:p>
            </c:rich>
          </c:tx>
          <c:layout>
            <c:manualLayout>
              <c:xMode val="edge"/>
              <c:yMode val="edge"/>
              <c:x val="0.00444382363547984"/>
              <c:y val="0.251664994343588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116984472"/>
        <c:crosses val="autoZero"/>
        <c:crossBetween val="between"/>
        <c:majorUnit val="10.0"/>
      </c:valAx>
      <c:spPr>
        <a:solidFill>
          <a:srgbClr val="E7F2FF"/>
        </a:solidFill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40"/>
    </mc:Choice>
    <mc:Fallback>
      <c:style val="40"/>
    </mc:Fallback>
  </mc:AlternateContent>
  <c:chart>
    <c:title>
      <c:tx>
        <c:strRef>
          <c:f>'GMT2'!$I$10</c:f>
          <c:strCache>
            <c:ptCount val="1"/>
            <c:pt idx="0">
              <c:v>CARWAY AVERAGE GROWING SEASON (MAY-AUG) TEMPERATURE
projected change per degree of global mean temperature change relative to 1980-2009 = 13oC</c:v>
            </c:pt>
          </c:strCache>
        </c:strRef>
      </c:tx>
      <c:layout>
        <c:manualLayout>
          <c:xMode val="edge"/>
          <c:yMode val="edge"/>
          <c:x val="0.142180436285937"/>
          <c:y val="0.028315146926997"/>
        </c:manualLayout>
      </c:layout>
      <c:overlay val="0"/>
      <c:txPr>
        <a:bodyPr/>
        <a:lstStyle/>
        <a:p>
          <a:pPr>
            <a:defRPr sz="1800"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errBars>
            <c:errBarType val="both"/>
            <c:errValType val="cust"/>
            <c:noEndCap val="0"/>
            <c:plus>
              <c:numRef>
                <c:f>'GMT2'!$H$3:$H$7</c:f>
                <c:numCache>
                  <c:formatCode>General</c:formatCode>
                  <c:ptCount val="5"/>
                  <c:pt idx="0">
                    <c:v>0.421426421</c:v>
                  </c:pt>
                  <c:pt idx="1">
                    <c:v>0.558774174</c:v>
                  </c:pt>
                  <c:pt idx="2">
                    <c:v>0.53651711</c:v>
                  </c:pt>
                  <c:pt idx="3">
                    <c:v>0.855740186</c:v>
                  </c:pt>
                  <c:pt idx="4">
                    <c:v>1.223388034</c:v>
                  </c:pt>
                </c:numCache>
              </c:numRef>
            </c:plus>
            <c:minus>
              <c:numRef>
                <c:f>'GMT2'!$J$3:$J$7</c:f>
                <c:numCache>
                  <c:formatCode>General</c:formatCode>
                  <c:ptCount val="5"/>
                  <c:pt idx="0">
                    <c:v>0.421426421</c:v>
                  </c:pt>
                  <c:pt idx="1">
                    <c:v>0.558774173</c:v>
                  </c:pt>
                  <c:pt idx="2">
                    <c:v>0.536517109</c:v>
                  </c:pt>
                  <c:pt idx="3">
                    <c:v>0.855740185</c:v>
                  </c:pt>
                  <c:pt idx="4">
                    <c:v>1.223388034999999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'GMT2'!$I$3:$I$7</c:f>
              <c:numCache>
                <c:formatCode>0.00</c:formatCode>
                <c:ptCount val="5"/>
                <c:pt idx="0">
                  <c:v>1.176943054</c:v>
                </c:pt>
                <c:pt idx="1">
                  <c:v>1.989561571</c:v>
                </c:pt>
                <c:pt idx="2">
                  <c:v>2.939883493</c:v>
                </c:pt>
                <c:pt idx="3">
                  <c:v>4.439055871</c:v>
                </c:pt>
                <c:pt idx="4">
                  <c:v>6.261763335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107876632"/>
        <c:axId val="-2107871512"/>
      </c:barChart>
      <c:catAx>
        <c:axId val="-2107876632"/>
        <c:scaling>
          <c:orientation val="minMax"/>
        </c:scaling>
        <c:delete val="0"/>
        <c:axPos val="b"/>
        <c:majorTickMark val="out"/>
        <c:minorTickMark val="none"/>
        <c:tickLblPos val="nextTo"/>
        <c:crossAx val="-2107871512"/>
        <c:crosses val="autoZero"/>
        <c:auto val="1"/>
        <c:lblAlgn val="ctr"/>
        <c:lblOffset val="100"/>
        <c:noMultiLvlLbl val="0"/>
      </c:catAx>
      <c:valAx>
        <c:axId val="-2107871512"/>
        <c:scaling>
          <c:orientation val="minMax"/>
          <c:max val="10.0"/>
          <c:min val="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TEMPERATURE CHANGE (</a:t>
                </a:r>
                <a:r>
                  <a:rPr lang="en-US" sz="1800" b="0" baseline="30000"/>
                  <a:t>o</a:t>
                </a:r>
                <a:r>
                  <a:rPr lang="en-US" sz="1800" b="0"/>
                  <a:t>C)</a:t>
                </a:r>
              </a:p>
            </c:rich>
          </c:tx>
          <c:layout>
            <c:manualLayout>
              <c:xMode val="edge"/>
              <c:yMode val="edge"/>
              <c:x val="0.0118500893713679"/>
              <c:y val="0.31630604283985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107876632"/>
        <c:crosses val="autoZero"/>
        <c:crossBetween val="between"/>
        <c:majorUnit val="2.0"/>
      </c:valAx>
      <c:spPr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2200"/>
      </a:pPr>
      <a:endParaRPr lang="en-US"/>
    </a:p>
  </c:txPr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7"/>
    </mc:Choice>
    <mc:Fallback>
      <c:style val="37"/>
    </mc:Fallback>
  </mc:AlternateContent>
  <c:chart>
    <c:title>
      <c:tx>
        <c:strRef>
          <c:f>'GMT2'!$CL$10</c:f>
          <c:strCache>
            <c:ptCount val="1"/>
            <c:pt idx="0">
              <c:v>CARWAY WINTER (SEP-APR) DRY DAYS 
projected change per degree of global mean temperature change relative to 1980-2009 = 203 days</c:v>
            </c:pt>
          </c:strCache>
        </c:strRef>
      </c:tx>
      <c:layout>
        <c:manualLayout>
          <c:xMode val="edge"/>
          <c:yMode val="edge"/>
          <c:x val="0.15846889853967"/>
          <c:y val="0.0196063809197108"/>
        </c:manualLayout>
      </c:layout>
      <c:overlay val="0"/>
      <c:txPr>
        <a:bodyPr/>
        <a:lstStyle/>
        <a:p>
          <a:pPr>
            <a:defRPr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bg2">
                <a:lumMod val="50000"/>
              </a:schemeClr>
            </a:solidFill>
            <a:ln>
              <a:solidFill>
                <a:schemeClr val="accent1">
                  <a:lumMod val="50000"/>
                </a:schemeClr>
              </a:solidFill>
            </a:ln>
          </c:spPr>
          <c:invertIfNegative val="0"/>
          <c:errBars>
            <c:errBarType val="both"/>
            <c:errValType val="cust"/>
            <c:noEndCap val="0"/>
            <c:plus>
              <c:numRef>
                <c:f>'GMT2'!$CK$3:$CK$7</c:f>
                <c:numCache>
                  <c:formatCode>General</c:formatCode>
                  <c:ptCount val="5"/>
                  <c:pt idx="0">
                    <c:v>3.17768651</c:v>
                  </c:pt>
                  <c:pt idx="1">
                    <c:v>3.918740757</c:v>
                  </c:pt>
                  <c:pt idx="2">
                    <c:v>3.168917878</c:v>
                  </c:pt>
                  <c:pt idx="3">
                    <c:v>4.169138052999999</c:v>
                  </c:pt>
                  <c:pt idx="4">
                    <c:v>4.41286041</c:v>
                  </c:pt>
                </c:numCache>
              </c:numRef>
            </c:plus>
            <c:minus>
              <c:numRef>
                <c:f>'GMT2'!$CM$3:$CM$7</c:f>
                <c:numCache>
                  <c:formatCode>General</c:formatCode>
                  <c:ptCount val="5"/>
                  <c:pt idx="0">
                    <c:v>3.177686509</c:v>
                  </c:pt>
                  <c:pt idx="1">
                    <c:v>3.918740757</c:v>
                  </c:pt>
                  <c:pt idx="2">
                    <c:v>3.168917878</c:v>
                  </c:pt>
                  <c:pt idx="3">
                    <c:v>4.169138059</c:v>
                  </c:pt>
                  <c:pt idx="4">
                    <c:v>4.412860408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'GMT2'!$CL$3:$CL$7</c:f>
              <c:numCache>
                <c:formatCode>0.00</c:formatCode>
                <c:ptCount val="5"/>
                <c:pt idx="0">
                  <c:v>-1.696428571</c:v>
                </c:pt>
                <c:pt idx="1">
                  <c:v>-2.86547619</c:v>
                </c:pt>
                <c:pt idx="2">
                  <c:v>-4.386904762</c:v>
                </c:pt>
                <c:pt idx="3">
                  <c:v>-6.372916667</c:v>
                </c:pt>
                <c:pt idx="4">
                  <c:v>-7.21788473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117056712"/>
        <c:axId val="-2117060456"/>
      </c:barChart>
      <c:catAx>
        <c:axId val="-2117056712"/>
        <c:scaling>
          <c:orientation val="minMax"/>
        </c:scaling>
        <c:delete val="0"/>
        <c:axPos val="b"/>
        <c:majorTickMark val="none"/>
        <c:minorTickMark val="none"/>
        <c:tickLblPos val="low"/>
        <c:txPr>
          <a:bodyPr/>
          <a:lstStyle/>
          <a:p>
            <a:pPr>
              <a:defRPr sz="2200"/>
            </a:pPr>
            <a:endParaRPr lang="en-US"/>
          </a:p>
        </c:txPr>
        <c:crossAx val="-2117060456"/>
        <c:crosses val="autoZero"/>
        <c:auto val="1"/>
        <c:lblAlgn val="ctr"/>
        <c:lblOffset val="100"/>
        <c:noMultiLvlLbl val="0"/>
      </c:catAx>
      <c:valAx>
        <c:axId val="-2117060456"/>
        <c:scaling>
          <c:orientation val="minMax"/>
          <c:max val="10.0"/>
          <c:min val="-2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CHANGE IN NUMBER OF DRY DAYS</a:t>
                </a:r>
              </a:p>
            </c:rich>
          </c:tx>
          <c:layout>
            <c:manualLayout>
              <c:xMode val="edge"/>
              <c:yMode val="edge"/>
              <c:x val="0.00444382363547984"/>
              <c:y val="0.251664994343588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117056712"/>
        <c:crosses val="autoZero"/>
        <c:crossBetween val="between"/>
        <c:majorUnit val="10.0"/>
      </c:valAx>
      <c:spPr>
        <a:solidFill>
          <a:schemeClr val="bg2"/>
        </a:solidFill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7"/>
    </mc:Choice>
    <mc:Fallback>
      <c:style val="37"/>
    </mc:Fallback>
  </mc:AlternateContent>
  <c:chart>
    <c:title>
      <c:tx>
        <c:strRef>
          <c:f>'GMT2'!$CO$10</c:f>
          <c:strCache>
            <c:ptCount val="1"/>
            <c:pt idx="0">
              <c:v>CARWAY SUMMER (MAY-AUG) DRY DAYS 
projected change per degree of global mean temperature change relative to 1980-2009 = 94 days</c:v>
            </c:pt>
          </c:strCache>
        </c:strRef>
      </c:tx>
      <c:layout>
        <c:manualLayout>
          <c:xMode val="edge"/>
          <c:yMode val="edge"/>
          <c:x val="0.15846889853967"/>
          <c:y val="0.0196063809197108"/>
        </c:manualLayout>
      </c:layout>
      <c:overlay val="0"/>
      <c:txPr>
        <a:bodyPr/>
        <a:lstStyle/>
        <a:p>
          <a:pPr>
            <a:defRPr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bg2">
                <a:lumMod val="50000"/>
              </a:schemeClr>
            </a:solidFill>
            <a:ln>
              <a:solidFill>
                <a:schemeClr val="accent1">
                  <a:lumMod val="50000"/>
                </a:schemeClr>
              </a:solidFill>
            </a:ln>
          </c:spPr>
          <c:invertIfNegative val="0"/>
          <c:errBars>
            <c:errBarType val="both"/>
            <c:errValType val="cust"/>
            <c:noEndCap val="0"/>
            <c:plus>
              <c:numRef>
                <c:f>'GMT2'!$CN$3:$CN$7</c:f>
                <c:numCache>
                  <c:formatCode>General</c:formatCode>
                  <c:ptCount val="5"/>
                  <c:pt idx="0">
                    <c:v>2.560553106</c:v>
                  </c:pt>
                  <c:pt idx="1">
                    <c:v>3.119668107</c:v>
                  </c:pt>
                  <c:pt idx="2">
                    <c:v>3.377429163</c:v>
                  </c:pt>
                  <c:pt idx="3">
                    <c:v>3.229537576</c:v>
                  </c:pt>
                  <c:pt idx="4">
                    <c:v>3.749492738</c:v>
                  </c:pt>
                </c:numCache>
              </c:numRef>
            </c:plus>
            <c:minus>
              <c:numRef>
                <c:f>'GMT2'!$CP$3:$CP$7</c:f>
                <c:numCache>
                  <c:formatCode>General</c:formatCode>
                  <c:ptCount val="5"/>
                  <c:pt idx="0">
                    <c:v>2.560553107</c:v>
                  </c:pt>
                  <c:pt idx="1">
                    <c:v>3.119668107</c:v>
                  </c:pt>
                  <c:pt idx="2">
                    <c:v>3.377429162</c:v>
                  </c:pt>
                  <c:pt idx="3">
                    <c:v>3.229537575</c:v>
                  </c:pt>
                  <c:pt idx="4">
                    <c:v>3.749492738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'GMT2'!$CO$3:$CO$7</c:f>
              <c:numCache>
                <c:formatCode>0.00</c:formatCode>
                <c:ptCount val="5"/>
                <c:pt idx="0">
                  <c:v>-0.013571429</c:v>
                </c:pt>
                <c:pt idx="1">
                  <c:v>1.122142857</c:v>
                </c:pt>
                <c:pt idx="2">
                  <c:v>1.145952381</c:v>
                </c:pt>
                <c:pt idx="3">
                  <c:v>2.332212302</c:v>
                </c:pt>
                <c:pt idx="4">
                  <c:v>3.137704779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104009080"/>
        <c:axId val="-2104006136"/>
      </c:barChart>
      <c:catAx>
        <c:axId val="-2104009080"/>
        <c:scaling>
          <c:orientation val="minMax"/>
        </c:scaling>
        <c:delete val="0"/>
        <c:axPos val="b"/>
        <c:majorTickMark val="none"/>
        <c:minorTickMark val="none"/>
        <c:tickLblPos val="low"/>
        <c:txPr>
          <a:bodyPr/>
          <a:lstStyle/>
          <a:p>
            <a:pPr>
              <a:defRPr sz="2200"/>
            </a:pPr>
            <a:endParaRPr lang="en-US"/>
          </a:p>
        </c:txPr>
        <c:crossAx val="-2104006136"/>
        <c:crosses val="autoZero"/>
        <c:auto val="1"/>
        <c:lblAlgn val="ctr"/>
        <c:lblOffset val="100"/>
        <c:noMultiLvlLbl val="0"/>
      </c:catAx>
      <c:valAx>
        <c:axId val="-2104006136"/>
        <c:scaling>
          <c:orientation val="minMax"/>
          <c:max val="20.0"/>
          <c:min val="-1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CHANGE IN NUMBER OF DRY DAYS</a:t>
                </a:r>
              </a:p>
            </c:rich>
          </c:tx>
          <c:layout>
            <c:manualLayout>
              <c:xMode val="edge"/>
              <c:yMode val="edge"/>
              <c:x val="0.00444382363547984"/>
              <c:y val="0.251664994343588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104009080"/>
        <c:crosses val="autoZero"/>
        <c:crossBetween val="between"/>
        <c:majorUnit val="10.0"/>
      </c:valAx>
      <c:spPr>
        <a:solidFill>
          <a:schemeClr val="bg2"/>
        </a:solidFill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7"/>
    </mc:Choice>
    <mc:Fallback>
      <c:style val="37"/>
    </mc:Fallback>
  </mc:AlternateContent>
  <c:chart>
    <c:title>
      <c:tx>
        <c:strRef>
          <c:f>'GMT2'!$CR$10</c:f>
          <c:strCache>
            <c:ptCount val="1"/>
            <c:pt idx="0">
              <c:v>CARWAY WET DAYS WITH PRECIPITATION ABOVE 0.2MM 
projected change per degree of global mean temperature change relative to 1980-2009 = 68 days</c:v>
            </c:pt>
          </c:strCache>
        </c:strRef>
      </c:tx>
      <c:layout>
        <c:manualLayout>
          <c:xMode val="edge"/>
          <c:yMode val="edge"/>
          <c:x val="0.15846889853967"/>
          <c:y val="0.0196063809197108"/>
        </c:manualLayout>
      </c:layout>
      <c:overlay val="0"/>
      <c:txPr>
        <a:bodyPr/>
        <a:lstStyle/>
        <a:p>
          <a:pPr>
            <a:defRPr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>
                <a:lumMod val="75000"/>
              </a:schemeClr>
            </a:solidFill>
            <a:ln>
              <a:solidFill>
                <a:schemeClr val="accent1">
                  <a:lumMod val="50000"/>
                </a:schemeClr>
              </a:solidFill>
            </a:ln>
          </c:spPr>
          <c:invertIfNegative val="0"/>
          <c:errBars>
            <c:errBarType val="both"/>
            <c:errValType val="cust"/>
            <c:noEndCap val="0"/>
            <c:plus>
              <c:numRef>
                <c:f>'GMT2'!$CQ$3:$CQ$7</c:f>
                <c:numCache>
                  <c:formatCode>General</c:formatCode>
                  <c:ptCount val="5"/>
                  <c:pt idx="0">
                    <c:v>4.805638794</c:v>
                  </c:pt>
                  <c:pt idx="1">
                    <c:v>5.741810609000001</c:v>
                  </c:pt>
                  <c:pt idx="2">
                    <c:v>5.533935624</c:v>
                  </c:pt>
                  <c:pt idx="3">
                    <c:v>5.165401204</c:v>
                  </c:pt>
                  <c:pt idx="4">
                    <c:v>6.908687643</c:v>
                  </c:pt>
                </c:numCache>
              </c:numRef>
            </c:plus>
            <c:minus>
              <c:numRef>
                <c:f>'GMT2'!$CS$3:$CS$7</c:f>
                <c:numCache>
                  <c:formatCode>General</c:formatCode>
                  <c:ptCount val="5"/>
                  <c:pt idx="0">
                    <c:v>4.805638794</c:v>
                  </c:pt>
                  <c:pt idx="1">
                    <c:v>5.741810609</c:v>
                  </c:pt>
                  <c:pt idx="2">
                    <c:v>5.533935623</c:v>
                  </c:pt>
                  <c:pt idx="3">
                    <c:v>5.165401203999999</c:v>
                  </c:pt>
                  <c:pt idx="4">
                    <c:v>6.90868764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'GMT2'!$CR$3:$CR$7</c:f>
              <c:numCache>
                <c:formatCode>0.00</c:formatCode>
                <c:ptCount val="5"/>
                <c:pt idx="0">
                  <c:v>1.655714286</c:v>
                </c:pt>
                <c:pt idx="1">
                  <c:v>1.734285714</c:v>
                </c:pt>
                <c:pt idx="2">
                  <c:v>3.22952381</c:v>
                </c:pt>
                <c:pt idx="3">
                  <c:v>4.087311508</c:v>
                </c:pt>
                <c:pt idx="4">
                  <c:v>4.13146592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103963352"/>
        <c:axId val="-2103960408"/>
      </c:barChart>
      <c:catAx>
        <c:axId val="-2103963352"/>
        <c:scaling>
          <c:orientation val="minMax"/>
        </c:scaling>
        <c:delete val="0"/>
        <c:axPos val="b"/>
        <c:majorTickMark val="none"/>
        <c:minorTickMark val="none"/>
        <c:tickLblPos val="low"/>
        <c:txPr>
          <a:bodyPr/>
          <a:lstStyle/>
          <a:p>
            <a:pPr>
              <a:defRPr sz="2200"/>
            </a:pPr>
            <a:endParaRPr lang="en-US"/>
          </a:p>
        </c:txPr>
        <c:crossAx val="-2103960408"/>
        <c:crosses val="autoZero"/>
        <c:auto val="1"/>
        <c:lblAlgn val="ctr"/>
        <c:lblOffset val="100"/>
        <c:noMultiLvlLbl val="0"/>
      </c:catAx>
      <c:valAx>
        <c:axId val="-2103960408"/>
        <c:scaling>
          <c:orientation val="minMax"/>
          <c:max val="20.0"/>
          <c:min val="-1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CHANGE</a:t>
                </a:r>
                <a:r>
                  <a:rPr lang="en-US" sz="1800" b="0" baseline="0"/>
                  <a:t> IN NUMBER OF DAYS</a:t>
                </a:r>
                <a:endParaRPr lang="en-US" sz="1800" b="0"/>
              </a:p>
            </c:rich>
          </c:tx>
          <c:layout>
            <c:manualLayout>
              <c:xMode val="edge"/>
              <c:yMode val="edge"/>
              <c:x val="0.00444382363547984"/>
              <c:y val="0.251664994343588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103963352"/>
        <c:crosses val="autoZero"/>
        <c:crossBetween val="between"/>
        <c:majorUnit val="10.0"/>
      </c:valAx>
      <c:spPr>
        <a:solidFill>
          <a:srgbClr val="E7F2FF"/>
        </a:solidFill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7"/>
    </mc:Choice>
    <mc:Fallback>
      <c:style val="37"/>
    </mc:Fallback>
  </mc:AlternateContent>
  <c:chart>
    <c:title>
      <c:tx>
        <c:strRef>
          <c:f>'GMT2'!$CU$10</c:f>
          <c:strCache>
            <c:ptCount val="1"/>
            <c:pt idx="0">
              <c:v>CARWAY DAYS WITH PRECIPITATION ABOVE 25MM 
projected change per degree of global mean temperature change relative to 1980-2009 = 2.9 </c:v>
            </c:pt>
          </c:strCache>
        </c:strRef>
      </c:tx>
      <c:layout>
        <c:manualLayout>
          <c:xMode val="edge"/>
          <c:yMode val="edge"/>
          <c:x val="0.15846889853967"/>
          <c:y val="0.0196063809197108"/>
        </c:manualLayout>
      </c:layout>
      <c:overlay val="0"/>
      <c:txPr>
        <a:bodyPr/>
        <a:lstStyle/>
        <a:p>
          <a:pPr>
            <a:defRPr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>
                <a:lumMod val="75000"/>
              </a:schemeClr>
            </a:solidFill>
            <a:ln>
              <a:solidFill>
                <a:schemeClr val="accent1">
                  <a:lumMod val="50000"/>
                </a:schemeClr>
              </a:solidFill>
            </a:ln>
          </c:spPr>
          <c:invertIfNegative val="0"/>
          <c:errBars>
            <c:errBarType val="both"/>
            <c:errValType val="cust"/>
            <c:noEndCap val="0"/>
            <c:plus>
              <c:numRef>
                <c:f>'GMT2'!$CT$3:$CT$7</c:f>
                <c:numCache>
                  <c:formatCode>General</c:formatCode>
                  <c:ptCount val="5"/>
                  <c:pt idx="0">
                    <c:v>0.512907452</c:v>
                  </c:pt>
                  <c:pt idx="1">
                    <c:v>0.519450707</c:v>
                  </c:pt>
                  <c:pt idx="2">
                    <c:v>0.461838548</c:v>
                  </c:pt>
                  <c:pt idx="3">
                    <c:v>1.046273894</c:v>
                  </c:pt>
                  <c:pt idx="4">
                    <c:v>1.240254293</c:v>
                  </c:pt>
                </c:numCache>
              </c:numRef>
            </c:plus>
            <c:minus>
              <c:numRef>
                <c:f>'GMT2'!$CV$3:$CV$7</c:f>
                <c:numCache>
                  <c:formatCode>General</c:formatCode>
                  <c:ptCount val="5"/>
                  <c:pt idx="0">
                    <c:v>0.512907452</c:v>
                  </c:pt>
                  <c:pt idx="1">
                    <c:v>0.519450707</c:v>
                  </c:pt>
                  <c:pt idx="2">
                    <c:v>0.461838548</c:v>
                  </c:pt>
                  <c:pt idx="3">
                    <c:v>1.046273894</c:v>
                  </c:pt>
                  <c:pt idx="4">
                    <c:v>1.240254294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'GMT2'!$CU$3:$CU$7</c:f>
              <c:numCache>
                <c:formatCode>0.00</c:formatCode>
                <c:ptCount val="5"/>
                <c:pt idx="0">
                  <c:v>0.591666667</c:v>
                </c:pt>
                <c:pt idx="1">
                  <c:v>0.751190476</c:v>
                </c:pt>
                <c:pt idx="2">
                  <c:v>0.939285714</c:v>
                </c:pt>
                <c:pt idx="3">
                  <c:v>1.320982143</c:v>
                </c:pt>
                <c:pt idx="4">
                  <c:v>1.659417706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103918072"/>
        <c:axId val="-2103915128"/>
      </c:barChart>
      <c:catAx>
        <c:axId val="-2103918072"/>
        <c:scaling>
          <c:orientation val="minMax"/>
        </c:scaling>
        <c:delete val="0"/>
        <c:axPos val="b"/>
        <c:majorTickMark val="none"/>
        <c:minorTickMark val="none"/>
        <c:tickLblPos val="low"/>
        <c:txPr>
          <a:bodyPr/>
          <a:lstStyle/>
          <a:p>
            <a:pPr>
              <a:defRPr sz="2200"/>
            </a:pPr>
            <a:endParaRPr lang="en-US"/>
          </a:p>
        </c:txPr>
        <c:crossAx val="-2103915128"/>
        <c:crosses val="autoZero"/>
        <c:auto val="1"/>
        <c:lblAlgn val="ctr"/>
        <c:lblOffset val="100"/>
        <c:noMultiLvlLbl val="0"/>
      </c:catAx>
      <c:valAx>
        <c:axId val="-2103915128"/>
        <c:scaling>
          <c:orientation val="minMax"/>
          <c:max val="3.0"/>
          <c:min val="-1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CHANGE</a:t>
                </a:r>
                <a:r>
                  <a:rPr lang="en-US" sz="1800" b="0" baseline="0"/>
                  <a:t> IN NUMBER OF DAYS</a:t>
                </a:r>
                <a:endParaRPr lang="en-US" sz="1800" b="0"/>
              </a:p>
            </c:rich>
          </c:tx>
          <c:layout>
            <c:manualLayout>
              <c:xMode val="edge"/>
              <c:yMode val="edge"/>
              <c:x val="0.00444382363547984"/>
              <c:y val="0.251664994343588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103918072"/>
        <c:crosses val="autoZero"/>
        <c:crossBetween val="between"/>
        <c:majorUnit val="1.0"/>
      </c:valAx>
      <c:spPr>
        <a:solidFill>
          <a:srgbClr val="E7F2FF"/>
        </a:solidFill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7"/>
    </mc:Choice>
    <mc:Fallback>
      <c:style val="37"/>
    </mc:Fallback>
  </mc:AlternateContent>
  <c:chart>
    <c:title>
      <c:tx>
        <c:strRef>
          <c:f>'GMT2'!$CX$10</c:f>
          <c:strCache>
            <c:ptCount val="1"/>
            <c:pt idx="0">
              <c:v>CARWAY PERCENTAGE OF WINTER PRECIPITATION AS SNOW
projected change per degree of global mean temperature change relative to 1980-2009 = 51%</c:v>
            </c:pt>
          </c:strCache>
        </c:strRef>
      </c:tx>
      <c:layout>
        <c:manualLayout>
          <c:xMode val="edge"/>
          <c:yMode val="edge"/>
          <c:x val="0.15846889853967"/>
          <c:y val="0.0196063809197108"/>
        </c:manualLayout>
      </c:layout>
      <c:overlay val="0"/>
      <c:txPr>
        <a:bodyPr/>
        <a:lstStyle/>
        <a:p>
          <a:pPr>
            <a:defRPr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>
                <a:lumMod val="75000"/>
              </a:schemeClr>
            </a:solidFill>
            <a:ln>
              <a:solidFill>
                <a:schemeClr val="accent1">
                  <a:lumMod val="50000"/>
                </a:schemeClr>
              </a:solidFill>
            </a:ln>
          </c:spPr>
          <c:invertIfNegative val="0"/>
          <c:errBars>
            <c:errBarType val="both"/>
            <c:errValType val="cust"/>
            <c:noEndCap val="0"/>
            <c:plus>
              <c:numRef>
                <c:f>'GMT2'!$CW$3:$CW$7</c:f>
                <c:numCache>
                  <c:formatCode>General</c:formatCode>
                  <c:ptCount val="5"/>
                  <c:pt idx="0">
                    <c:v>0.129390457</c:v>
                  </c:pt>
                  <c:pt idx="1">
                    <c:v>0.168390982</c:v>
                  </c:pt>
                  <c:pt idx="2">
                    <c:v>0.15703367</c:v>
                  </c:pt>
                  <c:pt idx="3">
                    <c:v>0.154076254</c:v>
                  </c:pt>
                  <c:pt idx="4">
                    <c:v>0.128562057</c:v>
                  </c:pt>
                </c:numCache>
              </c:numRef>
            </c:plus>
            <c:minus>
              <c:numRef>
                <c:f>'GMT2'!$CY$3:$CY$7</c:f>
                <c:numCache>
                  <c:formatCode>General</c:formatCode>
                  <c:ptCount val="5"/>
                  <c:pt idx="0">
                    <c:v>0.129390457</c:v>
                  </c:pt>
                  <c:pt idx="1">
                    <c:v>0.168390983</c:v>
                  </c:pt>
                  <c:pt idx="2">
                    <c:v>0.157033671</c:v>
                  </c:pt>
                  <c:pt idx="3">
                    <c:v>0.154076255</c:v>
                  </c:pt>
                  <c:pt idx="4">
                    <c:v>0.128562056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'GMT2'!$CX$3:$CX$7</c:f>
              <c:numCache>
                <c:formatCode>0.00</c:formatCode>
                <c:ptCount val="5"/>
                <c:pt idx="0">
                  <c:v>-0.130647379</c:v>
                </c:pt>
                <c:pt idx="1">
                  <c:v>-0.150741922</c:v>
                </c:pt>
                <c:pt idx="2">
                  <c:v>-0.240329505</c:v>
                </c:pt>
                <c:pt idx="3">
                  <c:v>-0.332179472</c:v>
                </c:pt>
                <c:pt idx="4">
                  <c:v>-0.432502669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103872216"/>
        <c:axId val="-2103869272"/>
      </c:barChart>
      <c:catAx>
        <c:axId val="-2103872216"/>
        <c:scaling>
          <c:orientation val="minMax"/>
        </c:scaling>
        <c:delete val="0"/>
        <c:axPos val="b"/>
        <c:majorTickMark val="none"/>
        <c:minorTickMark val="none"/>
        <c:tickLblPos val="low"/>
        <c:txPr>
          <a:bodyPr/>
          <a:lstStyle/>
          <a:p>
            <a:pPr>
              <a:defRPr sz="2200"/>
            </a:pPr>
            <a:endParaRPr lang="en-US"/>
          </a:p>
        </c:txPr>
        <c:crossAx val="-2103869272"/>
        <c:crosses val="autoZero"/>
        <c:auto val="1"/>
        <c:lblAlgn val="ctr"/>
        <c:lblOffset val="100"/>
        <c:noMultiLvlLbl val="0"/>
      </c:catAx>
      <c:valAx>
        <c:axId val="-2103869272"/>
        <c:scaling>
          <c:orientation val="minMax"/>
          <c:max val="0.0"/>
          <c:min val="-0.6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CHANGE</a:t>
                </a:r>
                <a:r>
                  <a:rPr lang="en-US" sz="1800" b="0" baseline="0"/>
                  <a:t> IN WINTER PRECIPITATION AS SNOW</a:t>
                </a:r>
                <a:endParaRPr lang="en-US" sz="1800" b="0"/>
              </a:p>
            </c:rich>
          </c:tx>
          <c:layout>
            <c:manualLayout>
              <c:xMode val="edge"/>
              <c:yMode val="edge"/>
              <c:x val="0.00888613152286162"/>
              <c:y val="0.18417205778712"/>
            </c:manualLayout>
          </c:layout>
          <c:overlay val="0"/>
        </c:title>
        <c:numFmt formatCode="0%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103872216"/>
        <c:crosses val="autoZero"/>
        <c:crossBetween val="between"/>
        <c:majorUnit val="0.2"/>
      </c:valAx>
      <c:spPr>
        <a:solidFill>
          <a:srgbClr val="E7F2FF"/>
        </a:solidFill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40"/>
    </mc:Choice>
    <mc:Fallback>
      <c:style val="40"/>
    </mc:Fallback>
  </mc:AlternateContent>
  <c:chart>
    <c:title>
      <c:tx>
        <c:strRef>
          <c:f>'GMT2'!$DA$10</c:f>
          <c:strCache>
            <c:ptCount val="1"/>
            <c:pt idx="0">
              <c:v>CARWAY ANNUAL HEAT MOISTURE INDEX
projected change per degree of global mean temperature change relative to 1980-2009 = 31 HMI UNITS</c:v>
            </c:pt>
          </c:strCache>
        </c:strRef>
      </c:tx>
      <c:layout>
        <c:manualLayout>
          <c:xMode val="edge"/>
          <c:yMode val="edge"/>
          <c:x val="0.155507359948082"/>
          <c:y val="0.0196063809197108"/>
        </c:manualLayout>
      </c:layout>
      <c:overlay val="0"/>
      <c:txPr>
        <a:bodyPr/>
        <a:lstStyle/>
        <a:p>
          <a:pPr>
            <a:defRPr sz="1800"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errBars>
            <c:errBarType val="both"/>
            <c:errValType val="cust"/>
            <c:noEndCap val="0"/>
            <c:plus>
              <c:numRef>
                <c:f>'GMT2'!$CZ$3:$CZ$7</c:f>
                <c:numCache>
                  <c:formatCode>General</c:formatCode>
                  <c:ptCount val="5"/>
                  <c:pt idx="0">
                    <c:v>1.689835528</c:v>
                  </c:pt>
                  <c:pt idx="1">
                    <c:v>2.272771918</c:v>
                  </c:pt>
                  <c:pt idx="2">
                    <c:v>2.638594893</c:v>
                  </c:pt>
                  <c:pt idx="3">
                    <c:v>3.064913484</c:v>
                  </c:pt>
                  <c:pt idx="4">
                    <c:v>4.459192344</c:v>
                  </c:pt>
                </c:numCache>
              </c:numRef>
            </c:plus>
            <c:minus>
              <c:numRef>
                <c:f>'GMT2'!$DB$3:$DB$7</c:f>
                <c:numCache>
                  <c:formatCode>General</c:formatCode>
                  <c:ptCount val="5"/>
                  <c:pt idx="0">
                    <c:v>1.689835528</c:v>
                  </c:pt>
                  <c:pt idx="1">
                    <c:v>2.272771918</c:v>
                  </c:pt>
                  <c:pt idx="2">
                    <c:v>2.638594893</c:v>
                  </c:pt>
                  <c:pt idx="3">
                    <c:v>3.064913484</c:v>
                  </c:pt>
                  <c:pt idx="4">
                    <c:v>4.459192344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'GMT2'!$DA$3:$DA$7</c:f>
              <c:numCache>
                <c:formatCode>0.00</c:formatCode>
                <c:ptCount val="5"/>
                <c:pt idx="0">
                  <c:v>-0.174900496</c:v>
                </c:pt>
                <c:pt idx="1">
                  <c:v>0.82212483</c:v>
                </c:pt>
                <c:pt idx="2">
                  <c:v>1.374739871</c:v>
                </c:pt>
                <c:pt idx="3">
                  <c:v>2.244068171</c:v>
                </c:pt>
                <c:pt idx="4">
                  <c:v>3.491072298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103828488"/>
        <c:axId val="-2103825576"/>
      </c:barChart>
      <c:catAx>
        <c:axId val="-2103828488"/>
        <c:scaling>
          <c:orientation val="minMax"/>
        </c:scaling>
        <c:delete val="0"/>
        <c:axPos val="b"/>
        <c:majorTickMark val="out"/>
        <c:minorTickMark val="none"/>
        <c:tickLblPos val="low"/>
        <c:crossAx val="-2103825576"/>
        <c:crosses val="autoZero"/>
        <c:auto val="1"/>
        <c:lblAlgn val="ctr"/>
        <c:lblOffset val="100"/>
        <c:noMultiLvlLbl val="0"/>
      </c:catAx>
      <c:valAx>
        <c:axId val="-2103825576"/>
        <c:scaling>
          <c:orientation val="minMax"/>
          <c:max val="20.0"/>
          <c:min val="-1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CHANGE IN ANNUAL HMI</a:t>
                </a:r>
              </a:p>
            </c:rich>
          </c:tx>
          <c:layout>
            <c:manualLayout>
              <c:xMode val="edge"/>
              <c:yMode val="edge"/>
              <c:x val="0.0118500893713679"/>
              <c:y val="0.31630604283985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103828488"/>
        <c:crosses val="autoZero"/>
        <c:crossBetween val="between"/>
        <c:majorUnit val="10.0"/>
      </c:valAx>
      <c:spPr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2200"/>
      </a:pPr>
      <a:endParaRPr lang="en-US"/>
    </a:p>
  </c:txPr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40"/>
    </mc:Choice>
    <mc:Fallback>
      <c:style val="40"/>
    </mc:Fallback>
  </mc:AlternateContent>
  <c:chart>
    <c:title>
      <c:tx>
        <c:strRef>
          <c:f>'GMT2'!$DD$10</c:f>
          <c:strCache>
            <c:ptCount val="1"/>
            <c:pt idx="0">
              <c:v>CARWAY SUMMER HEAT MOISTURE INDEX
projected change per degree of global mean temperature change relative to 1980-2009 = 81 HMI UNITS</c:v>
            </c:pt>
          </c:strCache>
        </c:strRef>
      </c:tx>
      <c:layout>
        <c:manualLayout>
          <c:xMode val="edge"/>
          <c:yMode val="edge"/>
          <c:x val="0.155507359948082"/>
          <c:y val="0.0196063809197108"/>
        </c:manualLayout>
      </c:layout>
      <c:overlay val="0"/>
      <c:txPr>
        <a:bodyPr/>
        <a:lstStyle/>
        <a:p>
          <a:pPr>
            <a:defRPr sz="1800"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errBars>
            <c:errBarType val="both"/>
            <c:errValType val="cust"/>
            <c:noEndCap val="0"/>
            <c:plus>
              <c:numRef>
                <c:f>'GMT2'!$DC$3:$DC$7</c:f>
                <c:numCache>
                  <c:formatCode>General</c:formatCode>
                  <c:ptCount val="5"/>
                  <c:pt idx="0">
                    <c:v>17.993662078</c:v>
                  </c:pt>
                  <c:pt idx="1">
                    <c:v>15.135128293</c:v>
                  </c:pt>
                  <c:pt idx="2">
                    <c:v>25.05991095</c:v>
                  </c:pt>
                  <c:pt idx="3">
                    <c:v>30.196160396</c:v>
                  </c:pt>
                  <c:pt idx="4">
                    <c:v>41.437982027</c:v>
                  </c:pt>
                </c:numCache>
              </c:numRef>
            </c:plus>
            <c:minus>
              <c:numRef>
                <c:f>'GMT2'!$DE$3:$DE$7</c:f>
                <c:numCache>
                  <c:formatCode>General</c:formatCode>
                  <c:ptCount val="5"/>
                  <c:pt idx="0">
                    <c:v>17.993662082</c:v>
                  </c:pt>
                  <c:pt idx="1">
                    <c:v>15.1351283</c:v>
                  </c:pt>
                  <c:pt idx="2">
                    <c:v>25.05991096</c:v>
                  </c:pt>
                  <c:pt idx="3">
                    <c:v>30.19616039</c:v>
                  </c:pt>
                  <c:pt idx="4">
                    <c:v>41.43798202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'GMT2'!$DD$3:$DD$7</c:f>
              <c:numCache>
                <c:formatCode>0.00</c:formatCode>
                <c:ptCount val="5"/>
                <c:pt idx="0">
                  <c:v>5.849807708</c:v>
                </c:pt>
                <c:pt idx="1">
                  <c:v>12.43193469</c:v>
                </c:pt>
                <c:pt idx="2">
                  <c:v>20.06372971</c:v>
                </c:pt>
                <c:pt idx="3">
                  <c:v>27.92923427</c:v>
                </c:pt>
                <c:pt idx="4">
                  <c:v>43.88066661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103784552"/>
        <c:axId val="-2103781576"/>
      </c:barChart>
      <c:catAx>
        <c:axId val="-2103784552"/>
        <c:scaling>
          <c:orientation val="minMax"/>
        </c:scaling>
        <c:delete val="0"/>
        <c:axPos val="b"/>
        <c:majorTickMark val="out"/>
        <c:minorTickMark val="none"/>
        <c:tickLblPos val="low"/>
        <c:crossAx val="-2103781576"/>
        <c:crosses val="autoZero"/>
        <c:auto val="1"/>
        <c:lblAlgn val="ctr"/>
        <c:lblOffset val="100"/>
        <c:noMultiLvlLbl val="0"/>
      </c:catAx>
      <c:valAx>
        <c:axId val="-2103781576"/>
        <c:scaling>
          <c:orientation val="minMax"/>
          <c:max val="100.0"/>
          <c:min val="-25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CHANGE IN ANNUAL HMI</a:t>
                </a:r>
              </a:p>
            </c:rich>
          </c:tx>
          <c:layout>
            <c:manualLayout>
              <c:xMode val="edge"/>
              <c:yMode val="edge"/>
              <c:x val="0.0118500893713679"/>
              <c:y val="0.31630604283985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103784552"/>
        <c:crosses val="autoZero"/>
        <c:crossBetween val="between"/>
        <c:majorUnit val="25.0"/>
      </c:valAx>
      <c:spPr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2200"/>
      </a:pPr>
      <a:endParaRPr lang="en-US"/>
    </a:p>
  </c:txPr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8"/>
    </mc:Choice>
    <mc:Fallback>
      <c:style val="38"/>
    </mc:Fallback>
  </mc:AlternateContent>
  <c:chart>
    <c:title>
      <c:tx>
        <c:strRef>
          <c:f>'GMT2'!$L$10</c:f>
          <c:strCache>
            <c:ptCount val="1"/>
            <c:pt idx="0">
              <c:v>CARWAY AVERAGE JANUARY TEMPERATURE
projected change per degree of global mean temperature change relative to 1980-2009 = -5.3oC</c:v>
            </c:pt>
          </c:strCache>
        </c:strRef>
      </c:tx>
      <c:layout>
        <c:manualLayout>
          <c:xMode val="edge"/>
          <c:yMode val="edge"/>
          <c:x val="0.164391975722846"/>
          <c:y val="0.028315146926997"/>
        </c:manualLayout>
      </c:layout>
      <c:overlay val="0"/>
      <c:txPr>
        <a:bodyPr/>
        <a:lstStyle/>
        <a:p>
          <a:pPr>
            <a:defRPr sz="1800"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errBars>
            <c:errBarType val="both"/>
            <c:errValType val="cust"/>
            <c:noEndCap val="0"/>
            <c:plus>
              <c:numRef>
                <c:f>'GMT2'!$K$3:$K$7</c:f>
                <c:numCache>
                  <c:formatCode>General</c:formatCode>
                  <c:ptCount val="5"/>
                  <c:pt idx="0">
                    <c:v>1.159458461</c:v>
                  </c:pt>
                  <c:pt idx="1">
                    <c:v>1.236054093</c:v>
                  </c:pt>
                  <c:pt idx="2">
                    <c:v>1.26384724</c:v>
                  </c:pt>
                  <c:pt idx="3">
                    <c:v>1.706481762</c:v>
                  </c:pt>
                  <c:pt idx="4">
                    <c:v>1.031506795999999</c:v>
                  </c:pt>
                </c:numCache>
              </c:numRef>
            </c:plus>
            <c:minus>
              <c:numRef>
                <c:f>'GMT2'!$M$3:$M$7</c:f>
                <c:numCache>
                  <c:formatCode>General</c:formatCode>
                  <c:ptCount val="5"/>
                  <c:pt idx="0">
                    <c:v>1.15945846</c:v>
                  </c:pt>
                  <c:pt idx="1">
                    <c:v>1.236054093</c:v>
                  </c:pt>
                  <c:pt idx="2">
                    <c:v>1.263847239</c:v>
                  </c:pt>
                  <c:pt idx="3">
                    <c:v>1.706481762</c:v>
                  </c:pt>
                  <c:pt idx="4">
                    <c:v>1.031506796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'GMT2'!$L$3:$L$7</c:f>
              <c:numCache>
                <c:formatCode>0.00</c:formatCode>
                <c:ptCount val="5"/>
                <c:pt idx="0">
                  <c:v>1.483290169</c:v>
                </c:pt>
                <c:pt idx="1">
                  <c:v>1.907526915</c:v>
                </c:pt>
                <c:pt idx="2">
                  <c:v>2.856313013</c:v>
                </c:pt>
                <c:pt idx="3">
                  <c:v>4.532246675</c:v>
                </c:pt>
                <c:pt idx="4">
                  <c:v>5.209440697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107812040"/>
        <c:axId val="-2107807080"/>
      </c:barChart>
      <c:catAx>
        <c:axId val="-2107812040"/>
        <c:scaling>
          <c:orientation val="minMax"/>
        </c:scaling>
        <c:delete val="0"/>
        <c:axPos val="b"/>
        <c:majorTickMark val="out"/>
        <c:minorTickMark val="none"/>
        <c:tickLblPos val="nextTo"/>
        <c:crossAx val="-2107807080"/>
        <c:crosses val="autoZero"/>
        <c:auto val="1"/>
        <c:lblAlgn val="ctr"/>
        <c:lblOffset val="100"/>
        <c:noMultiLvlLbl val="0"/>
      </c:catAx>
      <c:valAx>
        <c:axId val="-2107807080"/>
        <c:scaling>
          <c:orientation val="minMax"/>
          <c:max val="10.0"/>
          <c:min val="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TEMPERATURE CHANGE (</a:t>
                </a:r>
                <a:r>
                  <a:rPr lang="en-US" sz="1800" b="0" baseline="30000"/>
                  <a:t>o</a:t>
                </a:r>
                <a:r>
                  <a:rPr lang="en-US" sz="1800" b="0"/>
                  <a:t>C)</a:t>
                </a:r>
              </a:p>
            </c:rich>
          </c:tx>
          <c:layout>
            <c:manualLayout>
              <c:xMode val="edge"/>
              <c:yMode val="edge"/>
              <c:x val="0.00592504468568396"/>
              <c:y val="0.341502110121533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107812040"/>
        <c:crosses val="autoZero"/>
        <c:crossBetween val="between"/>
        <c:majorUnit val="2.0"/>
      </c:valAx>
      <c:spPr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2200"/>
      </a:pPr>
      <a:endParaRPr lang="en-US"/>
    </a:p>
  </c:txPr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40"/>
    </mc:Choice>
    <mc:Fallback>
      <c:style val="40"/>
    </mc:Fallback>
  </mc:AlternateContent>
  <c:chart>
    <c:title>
      <c:tx>
        <c:strRef>
          <c:f>'GMT2'!$O$10</c:f>
          <c:strCache>
            <c:ptCount val="1"/>
            <c:pt idx="0">
              <c:v>CARWAY AVERAGE JULY TEMPERATURE
projected change per degree of global mean temperature change relative to 1980-2009 = 15.8oC</c:v>
            </c:pt>
          </c:strCache>
        </c:strRef>
      </c:tx>
      <c:layout>
        <c:manualLayout>
          <c:xMode val="edge"/>
          <c:yMode val="edge"/>
          <c:x val="0.174757360793403"/>
          <c:y val="0.0326695299306402"/>
        </c:manualLayout>
      </c:layout>
      <c:overlay val="0"/>
      <c:txPr>
        <a:bodyPr/>
        <a:lstStyle/>
        <a:p>
          <a:pPr>
            <a:defRPr sz="1800"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errBars>
            <c:errBarType val="both"/>
            <c:errValType val="cust"/>
            <c:noEndCap val="0"/>
            <c:plus>
              <c:numRef>
                <c:f>'GMT2'!$N$3:$N$7</c:f>
                <c:numCache>
                  <c:formatCode>General</c:formatCode>
                  <c:ptCount val="5"/>
                  <c:pt idx="0">
                    <c:v>0.589579317</c:v>
                  </c:pt>
                  <c:pt idx="1">
                    <c:v>0.796419231</c:v>
                  </c:pt>
                  <c:pt idx="2">
                    <c:v>0.72516169</c:v>
                  </c:pt>
                  <c:pt idx="3">
                    <c:v>1.097464817</c:v>
                  </c:pt>
                  <c:pt idx="4">
                    <c:v>1.474422333000001</c:v>
                  </c:pt>
                </c:numCache>
              </c:numRef>
            </c:plus>
            <c:minus>
              <c:numRef>
                <c:f>'GMT2'!$P$3:$P$7</c:f>
                <c:numCache>
                  <c:formatCode>General</c:formatCode>
                  <c:ptCount val="5"/>
                  <c:pt idx="0">
                    <c:v>0.589579318</c:v>
                  </c:pt>
                  <c:pt idx="1">
                    <c:v>0.79641923</c:v>
                  </c:pt>
                  <c:pt idx="2">
                    <c:v>0.72516169</c:v>
                  </c:pt>
                  <c:pt idx="3">
                    <c:v>1.097464817000001</c:v>
                  </c:pt>
                  <c:pt idx="4">
                    <c:v>1.474422332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'GMT2'!$O$3:$O$7</c:f>
              <c:numCache>
                <c:formatCode>0.00</c:formatCode>
                <c:ptCount val="5"/>
                <c:pt idx="0">
                  <c:v>1.208717395</c:v>
                </c:pt>
                <c:pt idx="1">
                  <c:v>2.083837216</c:v>
                </c:pt>
                <c:pt idx="2">
                  <c:v>3.236590453</c:v>
                </c:pt>
                <c:pt idx="3">
                  <c:v>5.024188173</c:v>
                </c:pt>
                <c:pt idx="4">
                  <c:v>7.274574687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107758024"/>
        <c:axId val="-2107755048"/>
      </c:barChart>
      <c:catAx>
        <c:axId val="-2107758024"/>
        <c:scaling>
          <c:orientation val="minMax"/>
        </c:scaling>
        <c:delete val="0"/>
        <c:axPos val="b"/>
        <c:majorTickMark val="out"/>
        <c:minorTickMark val="none"/>
        <c:tickLblPos val="nextTo"/>
        <c:crossAx val="-2107755048"/>
        <c:crosses val="autoZero"/>
        <c:auto val="1"/>
        <c:lblAlgn val="ctr"/>
        <c:lblOffset val="100"/>
        <c:noMultiLvlLbl val="0"/>
      </c:catAx>
      <c:valAx>
        <c:axId val="-2107755048"/>
        <c:scaling>
          <c:orientation val="minMax"/>
          <c:max val="10.0"/>
          <c:min val="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TEMPERATURE CHANGE (</a:t>
                </a:r>
                <a:r>
                  <a:rPr lang="en-US" sz="1800" b="0" baseline="30000"/>
                  <a:t>o</a:t>
                </a:r>
                <a:r>
                  <a:rPr lang="en-US" sz="1800" b="0"/>
                  <a:t>C)</a:t>
                </a:r>
              </a:p>
            </c:rich>
          </c:tx>
          <c:layout>
            <c:manualLayout>
              <c:xMode val="edge"/>
              <c:yMode val="edge"/>
              <c:x val="0.0118500893713679"/>
              <c:y val="0.31630604283985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107758024"/>
        <c:crosses val="autoZero"/>
        <c:crossBetween val="between"/>
        <c:majorUnit val="2.0"/>
      </c:valAx>
      <c:spPr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2200"/>
      </a:pPr>
      <a:endParaRPr lang="en-US"/>
    </a:p>
  </c:txPr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8"/>
    </mc:Choice>
    <mc:Fallback>
      <c:style val="38"/>
    </mc:Fallback>
  </mc:AlternateContent>
  <c:chart>
    <c:title>
      <c:tx>
        <c:strRef>
          <c:f>'GMT2'!$R$10</c:f>
          <c:strCache>
            <c:ptCount val="1"/>
            <c:pt idx="0">
              <c:v>CARWAY TEMPERATURE ON THE COLDEST DAY OF THE YEAR
projected change per degree of global mean temperature change relative to 1980-2009 = -33oC</c:v>
            </c:pt>
          </c:strCache>
        </c:strRef>
      </c:tx>
      <c:layout>
        <c:manualLayout>
          <c:xMode val="edge"/>
          <c:yMode val="edge"/>
          <c:x val="0.159949667835464"/>
          <c:y val="0.0261379554251755"/>
        </c:manualLayout>
      </c:layout>
      <c:overlay val="0"/>
      <c:txPr>
        <a:bodyPr/>
        <a:lstStyle/>
        <a:p>
          <a:pPr>
            <a:defRPr sz="1800"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4">
                <a:lumMod val="75000"/>
              </a:schemeClr>
            </a:solidFill>
          </c:spPr>
          <c:invertIfNegative val="0"/>
          <c:errBars>
            <c:errBarType val="both"/>
            <c:errValType val="cust"/>
            <c:noEndCap val="0"/>
            <c:plus>
              <c:numRef>
                <c:f>'GMT2'!$Q$3:$Q$7</c:f>
                <c:numCache>
                  <c:formatCode>General</c:formatCode>
                  <c:ptCount val="5"/>
                  <c:pt idx="0">
                    <c:v>2.448119328</c:v>
                  </c:pt>
                  <c:pt idx="1">
                    <c:v>2.730222282000001</c:v>
                  </c:pt>
                  <c:pt idx="2">
                    <c:v>2.723448896</c:v>
                  </c:pt>
                  <c:pt idx="3">
                    <c:v>3.829929087</c:v>
                  </c:pt>
                  <c:pt idx="4">
                    <c:v>3.581478591000001</c:v>
                  </c:pt>
                </c:numCache>
              </c:numRef>
            </c:plus>
            <c:minus>
              <c:numRef>
                <c:f>'GMT2'!$S$3:$S$7</c:f>
                <c:numCache>
                  <c:formatCode>General</c:formatCode>
                  <c:ptCount val="5"/>
                  <c:pt idx="0">
                    <c:v>2.448119328</c:v>
                  </c:pt>
                  <c:pt idx="1">
                    <c:v>2.730222283</c:v>
                  </c:pt>
                  <c:pt idx="2">
                    <c:v>2.723448897</c:v>
                  </c:pt>
                  <c:pt idx="3">
                    <c:v>3.829929084</c:v>
                  </c:pt>
                  <c:pt idx="4">
                    <c:v>3.58147859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'GMT2'!$R$3:$R$7</c:f>
              <c:numCache>
                <c:formatCode>0.00</c:formatCode>
                <c:ptCount val="5"/>
                <c:pt idx="0">
                  <c:v>2.948534638</c:v>
                </c:pt>
                <c:pt idx="1">
                  <c:v>4.147018164</c:v>
                </c:pt>
                <c:pt idx="2">
                  <c:v>5.799162176</c:v>
                </c:pt>
                <c:pt idx="3">
                  <c:v>9.376612126</c:v>
                </c:pt>
                <c:pt idx="4">
                  <c:v>11.21232649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107693496"/>
        <c:axId val="-2107688568"/>
      </c:barChart>
      <c:catAx>
        <c:axId val="-2107693496"/>
        <c:scaling>
          <c:orientation val="minMax"/>
        </c:scaling>
        <c:delete val="0"/>
        <c:axPos val="b"/>
        <c:majorTickMark val="out"/>
        <c:minorTickMark val="none"/>
        <c:tickLblPos val="nextTo"/>
        <c:crossAx val="-2107688568"/>
        <c:crosses val="autoZero"/>
        <c:auto val="1"/>
        <c:lblAlgn val="ctr"/>
        <c:lblOffset val="100"/>
        <c:noMultiLvlLbl val="0"/>
      </c:catAx>
      <c:valAx>
        <c:axId val="-2107688568"/>
        <c:scaling>
          <c:orientation val="minMax"/>
          <c:max val="15.0"/>
          <c:min val="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TEMPERATURE CHANGE (</a:t>
                </a:r>
                <a:r>
                  <a:rPr lang="en-US" sz="1800" b="0" baseline="30000"/>
                  <a:t>o</a:t>
                </a:r>
                <a:r>
                  <a:rPr lang="en-US" sz="1800" b="0"/>
                  <a:t>C)</a:t>
                </a:r>
              </a:p>
            </c:rich>
          </c:tx>
          <c:layout>
            <c:manualLayout>
              <c:xMode val="edge"/>
              <c:yMode val="edge"/>
              <c:x val="0.00592504468568396"/>
              <c:y val="0.341502110121533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107693496"/>
        <c:crosses val="autoZero"/>
        <c:crossBetween val="between"/>
        <c:majorUnit val="5.0"/>
      </c:valAx>
      <c:spPr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2200"/>
      </a:pPr>
      <a:endParaRPr lang="en-US"/>
    </a:p>
  </c:txPr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40"/>
    </mc:Choice>
    <mc:Fallback>
      <c:style val="40"/>
    </mc:Fallback>
  </mc:AlternateContent>
  <c:chart>
    <c:title>
      <c:tx>
        <c:strRef>
          <c:f>'GMT2'!$U$10</c:f>
          <c:strCache>
            <c:ptCount val="1"/>
            <c:pt idx="0">
              <c:v>CARWAY TEMPERATURE ON THE WARMEST DAY OF THE YEAR
projected change per degree of global mean temperature change relative to 1980-2009 = 23oC</c:v>
            </c:pt>
          </c:strCache>
        </c:strRef>
      </c:tx>
      <c:layout>
        <c:manualLayout>
          <c:xMode val="edge"/>
          <c:yMode val="edge"/>
          <c:x val="0.155507359948082"/>
          <c:y val="0.028315146926997"/>
        </c:manualLayout>
      </c:layout>
      <c:overlay val="0"/>
      <c:txPr>
        <a:bodyPr/>
        <a:lstStyle/>
        <a:p>
          <a:pPr>
            <a:defRPr sz="1800"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6">
                <a:lumMod val="75000"/>
              </a:schemeClr>
            </a:solidFill>
          </c:spPr>
          <c:invertIfNegative val="0"/>
          <c:errBars>
            <c:errBarType val="both"/>
            <c:errValType val="cust"/>
            <c:noEndCap val="0"/>
            <c:plus>
              <c:numRef>
                <c:f>'GMT2'!$T$3:$T$7</c:f>
                <c:numCache>
                  <c:formatCode>General</c:formatCode>
                  <c:ptCount val="5"/>
                  <c:pt idx="0">
                    <c:v>0.654770487</c:v>
                  </c:pt>
                  <c:pt idx="1">
                    <c:v>1.041128441</c:v>
                  </c:pt>
                  <c:pt idx="2">
                    <c:v>0.937138964</c:v>
                  </c:pt>
                  <c:pt idx="3">
                    <c:v>1.065206664</c:v>
                  </c:pt>
                  <c:pt idx="4">
                    <c:v>1.395830362</c:v>
                  </c:pt>
                </c:numCache>
              </c:numRef>
            </c:plus>
            <c:minus>
              <c:numRef>
                <c:f>'GMT2'!$V$3:$V$7</c:f>
                <c:numCache>
                  <c:formatCode>General</c:formatCode>
                  <c:ptCount val="5"/>
                  <c:pt idx="0">
                    <c:v>0.654770486</c:v>
                  </c:pt>
                  <c:pt idx="1">
                    <c:v>1.041128442</c:v>
                  </c:pt>
                  <c:pt idx="2">
                    <c:v>0.937138964</c:v>
                  </c:pt>
                  <c:pt idx="3">
                    <c:v>1.065206665</c:v>
                  </c:pt>
                  <c:pt idx="4">
                    <c:v>1.395830361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'GMT2'!$U$3:$U$7</c:f>
              <c:numCache>
                <c:formatCode>0.00</c:formatCode>
                <c:ptCount val="5"/>
                <c:pt idx="0">
                  <c:v>1.293632896</c:v>
                </c:pt>
                <c:pt idx="1">
                  <c:v>2.460544502</c:v>
                </c:pt>
                <c:pt idx="2">
                  <c:v>3.545319337</c:v>
                </c:pt>
                <c:pt idx="3">
                  <c:v>5.456243419</c:v>
                </c:pt>
                <c:pt idx="4">
                  <c:v>7.563128875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108250424"/>
        <c:axId val="-2108256344"/>
      </c:barChart>
      <c:catAx>
        <c:axId val="-2108250424"/>
        <c:scaling>
          <c:orientation val="minMax"/>
        </c:scaling>
        <c:delete val="0"/>
        <c:axPos val="b"/>
        <c:majorTickMark val="out"/>
        <c:minorTickMark val="none"/>
        <c:tickLblPos val="nextTo"/>
        <c:crossAx val="-2108256344"/>
        <c:crosses val="autoZero"/>
        <c:auto val="1"/>
        <c:lblAlgn val="ctr"/>
        <c:lblOffset val="100"/>
        <c:noMultiLvlLbl val="0"/>
      </c:catAx>
      <c:valAx>
        <c:axId val="-2108256344"/>
        <c:scaling>
          <c:orientation val="minMax"/>
          <c:max val="10.0"/>
          <c:min val="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TEMPERATURE CHANGE (</a:t>
                </a:r>
                <a:r>
                  <a:rPr lang="en-US" sz="1800" b="0" baseline="30000"/>
                  <a:t>o</a:t>
                </a:r>
                <a:r>
                  <a:rPr lang="en-US" sz="1800" b="0"/>
                  <a:t>C)</a:t>
                </a:r>
              </a:p>
            </c:rich>
          </c:tx>
          <c:layout>
            <c:manualLayout>
              <c:xMode val="edge"/>
              <c:yMode val="edge"/>
              <c:x val="0.0118500893713679"/>
              <c:y val="0.31630604283985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108250424"/>
        <c:crosses val="autoZero"/>
        <c:crossBetween val="between"/>
        <c:majorUnit val="2.0"/>
      </c:valAx>
      <c:spPr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2200"/>
      </a:pPr>
      <a:endParaRPr lang="en-US"/>
    </a:p>
  </c:txPr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40"/>
    </mc:Choice>
    <mc:Fallback>
      <c:style val="40"/>
    </mc:Fallback>
  </mc:AlternateContent>
  <c:chart>
    <c:title>
      <c:tx>
        <c:strRef>
          <c:f>'GMT2'!$X$10</c:f>
          <c:strCache>
            <c:ptCount val="1"/>
            <c:pt idx="0">
              <c:v>CARWAY DAYS ABOVE 25C
projected change per degree of global mean temperature change relative to 1980-2009 = 38 days</c:v>
            </c:pt>
          </c:strCache>
        </c:strRef>
      </c:tx>
      <c:layout>
        <c:manualLayout>
          <c:xMode val="edge"/>
          <c:yMode val="edge"/>
          <c:x val="0.167353514314434"/>
          <c:y val="0.0217835724215324"/>
        </c:manualLayout>
      </c:layout>
      <c:overlay val="0"/>
      <c:txPr>
        <a:bodyPr/>
        <a:lstStyle/>
        <a:p>
          <a:pPr>
            <a:defRPr sz="1800"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6">
                <a:lumMod val="75000"/>
              </a:schemeClr>
            </a:solidFill>
          </c:spPr>
          <c:invertIfNegative val="0"/>
          <c:errBars>
            <c:errBarType val="both"/>
            <c:errValType val="cust"/>
            <c:noEndCap val="0"/>
            <c:plus>
              <c:numRef>
                <c:f>'GMT2'!$W$3:$W$7</c:f>
                <c:numCache>
                  <c:formatCode>General</c:formatCode>
                  <c:ptCount val="5"/>
                  <c:pt idx="0">
                    <c:v>5.119417019</c:v>
                  </c:pt>
                  <c:pt idx="1">
                    <c:v>7.48505924</c:v>
                  </c:pt>
                  <c:pt idx="2">
                    <c:v>6.974694169999999</c:v>
                  </c:pt>
                  <c:pt idx="3">
                    <c:v>9.319945179999997</c:v>
                  </c:pt>
                  <c:pt idx="4">
                    <c:v>10.84082806</c:v>
                  </c:pt>
                </c:numCache>
              </c:numRef>
            </c:plus>
            <c:minus>
              <c:numRef>
                <c:f>'GMT2'!$Y$3:$Y$7</c:f>
                <c:numCache>
                  <c:formatCode>General</c:formatCode>
                  <c:ptCount val="5"/>
                  <c:pt idx="0">
                    <c:v>5.11941702</c:v>
                  </c:pt>
                  <c:pt idx="1">
                    <c:v>7.485059230000001</c:v>
                  </c:pt>
                  <c:pt idx="2">
                    <c:v>6.974694159999999</c:v>
                  </c:pt>
                  <c:pt idx="3">
                    <c:v>9.319945179999997</c:v>
                  </c:pt>
                  <c:pt idx="4">
                    <c:v>10.84082806000001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'GMT2'!$X$3:$X$7</c:f>
              <c:numCache>
                <c:formatCode>0.00</c:formatCode>
                <c:ptCount val="5"/>
                <c:pt idx="0">
                  <c:v>10.61904762</c:v>
                </c:pt>
                <c:pt idx="1">
                  <c:v>19.72619048</c:v>
                </c:pt>
                <c:pt idx="2">
                  <c:v>29.2952381</c:v>
                </c:pt>
                <c:pt idx="3">
                  <c:v>45.15124008</c:v>
                </c:pt>
                <c:pt idx="4">
                  <c:v>61.74665139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108315016"/>
        <c:axId val="-2108312040"/>
      </c:barChart>
      <c:catAx>
        <c:axId val="-2108315016"/>
        <c:scaling>
          <c:orientation val="minMax"/>
        </c:scaling>
        <c:delete val="0"/>
        <c:axPos val="b"/>
        <c:majorTickMark val="out"/>
        <c:minorTickMark val="none"/>
        <c:tickLblPos val="nextTo"/>
        <c:crossAx val="-2108312040"/>
        <c:crosses val="autoZero"/>
        <c:auto val="1"/>
        <c:lblAlgn val="ctr"/>
        <c:lblOffset val="100"/>
        <c:noMultiLvlLbl val="0"/>
      </c:catAx>
      <c:valAx>
        <c:axId val="-2108312040"/>
        <c:scaling>
          <c:orientation val="minMax"/>
          <c:max val="80.0"/>
          <c:min val="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CHANGE IN NUMBER OF DAYS PER YEAR</a:t>
                </a:r>
              </a:p>
            </c:rich>
          </c:tx>
          <c:layout>
            <c:manualLayout>
              <c:xMode val="edge"/>
              <c:yMode val="edge"/>
              <c:x val="0.00592504468568396"/>
              <c:y val="0.218274546169061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108315016"/>
        <c:crosses val="autoZero"/>
        <c:crossBetween val="between"/>
        <c:majorUnit val="20.0"/>
      </c:valAx>
      <c:spPr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2200"/>
      </a:pPr>
      <a:endParaRPr lang="en-US"/>
    </a:p>
  </c:txPr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40"/>
    </mc:Choice>
    <mc:Fallback>
      <c:style val="40"/>
    </mc:Fallback>
  </mc:AlternateContent>
  <c:chart>
    <c:title>
      <c:tx>
        <c:strRef>
          <c:f>'GMT2'!$AA$10</c:f>
          <c:strCache>
            <c:ptCount val="1"/>
            <c:pt idx="0">
              <c:v>CARWAY DAYS ABOVE 30C
projected change per degree of global mean temperature change relative to 1980-2009 = 7.3 days</c:v>
            </c:pt>
          </c:strCache>
        </c:strRef>
      </c:tx>
      <c:layout>
        <c:manualLayout>
          <c:xMode val="edge"/>
          <c:yMode val="edge"/>
          <c:x val="0.180680437976579"/>
          <c:y val="0.0261379554251755"/>
        </c:manualLayout>
      </c:layout>
      <c:overlay val="0"/>
      <c:txPr>
        <a:bodyPr/>
        <a:lstStyle/>
        <a:p>
          <a:pPr>
            <a:defRPr sz="1800"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6">
                <a:lumMod val="75000"/>
              </a:schemeClr>
            </a:solidFill>
          </c:spPr>
          <c:invertIfNegative val="0"/>
          <c:errBars>
            <c:errBarType val="both"/>
            <c:errValType val="cust"/>
            <c:noEndCap val="0"/>
            <c:plus>
              <c:numRef>
                <c:f>'GMT2'!$Z$3:$Z$7</c:f>
                <c:numCache>
                  <c:formatCode>General</c:formatCode>
                  <c:ptCount val="5"/>
                  <c:pt idx="0">
                    <c:v>2.903159209</c:v>
                  </c:pt>
                  <c:pt idx="1">
                    <c:v>5.776750957</c:v>
                  </c:pt>
                  <c:pt idx="2">
                    <c:v>6.05036018</c:v>
                  </c:pt>
                  <c:pt idx="3">
                    <c:v>8.587442</c:v>
                  </c:pt>
                  <c:pt idx="4">
                    <c:v>12.35568303</c:v>
                  </c:pt>
                </c:numCache>
              </c:numRef>
            </c:plus>
            <c:minus>
              <c:numRef>
                <c:f>'GMT2'!$AB$3:$AB$7</c:f>
                <c:numCache>
                  <c:formatCode>General</c:formatCode>
                  <c:ptCount val="5"/>
                  <c:pt idx="0">
                    <c:v>2.903159209</c:v>
                  </c:pt>
                  <c:pt idx="1">
                    <c:v>5.776750950000002</c:v>
                  </c:pt>
                  <c:pt idx="2">
                    <c:v>6.050360180000001</c:v>
                  </c:pt>
                  <c:pt idx="3">
                    <c:v>8.58744201</c:v>
                  </c:pt>
                  <c:pt idx="4">
                    <c:v>12.35568303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'GMT2'!$AA$3:$AA$7</c:f>
              <c:numCache>
                <c:formatCode>0.00</c:formatCode>
                <c:ptCount val="5"/>
                <c:pt idx="0">
                  <c:v>5.041190476</c:v>
                </c:pt>
                <c:pt idx="1">
                  <c:v>10.76261905</c:v>
                </c:pt>
                <c:pt idx="2">
                  <c:v>18.08404762</c:v>
                </c:pt>
                <c:pt idx="3">
                  <c:v>30.92427579</c:v>
                </c:pt>
                <c:pt idx="4">
                  <c:v>47.8896019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108376808"/>
        <c:axId val="-2108385080"/>
      </c:barChart>
      <c:catAx>
        <c:axId val="-2108376808"/>
        <c:scaling>
          <c:orientation val="minMax"/>
        </c:scaling>
        <c:delete val="0"/>
        <c:axPos val="b"/>
        <c:majorTickMark val="out"/>
        <c:minorTickMark val="none"/>
        <c:tickLblPos val="nextTo"/>
        <c:crossAx val="-2108385080"/>
        <c:crosses val="autoZero"/>
        <c:auto val="1"/>
        <c:lblAlgn val="ctr"/>
        <c:lblOffset val="100"/>
        <c:noMultiLvlLbl val="0"/>
      </c:catAx>
      <c:valAx>
        <c:axId val="-2108385080"/>
        <c:scaling>
          <c:orientation val="minMax"/>
          <c:max val="80.0"/>
          <c:min val="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CHANGE IN NUMBER OF DAYS PER YEAR</a:t>
                </a:r>
              </a:p>
            </c:rich>
          </c:tx>
          <c:layout>
            <c:manualLayout>
              <c:xMode val="edge"/>
              <c:yMode val="edge"/>
              <c:x val="0.00592504468568396"/>
              <c:y val="0.224809979280447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108376808"/>
        <c:crosses val="autoZero"/>
        <c:crossBetween val="between"/>
        <c:majorUnit val="20.0"/>
      </c:valAx>
      <c:spPr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2200"/>
      </a:pPr>
      <a:endParaRPr lang="en-US"/>
    </a:p>
  </c:txPr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chart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chart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chart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chart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chart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chartsheets/_rels/sheet1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6.xml"/></Relationships>
</file>

<file path=xl/chartsheets/_rels/sheet1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7.xml"/></Relationships>
</file>

<file path=xl/chartsheets/_rels/sheet1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8.xml"/></Relationships>
</file>

<file path=xl/chartsheets/_rels/sheet1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9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_rels/sheet2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0.xml"/></Relationships>
</file>

<file path=xl/chartsheets/_rels/sheet2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1.xml"/></Relationships>
</file>

<file path=xl/chartsheets/_rels/sheet2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2.xml"/></Relationships>
</file>

<file path=xl/chartsheets/_rels/sheet2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3.xml"/></Relationships>
</file>

<file path=xl/chartsheets/_rels/sheet2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4.xml"/></Relationships>
</file>

<file path=xl/chartsheets/_rels/sheet2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5.xml"/></Relationships>
</file>

<file path=xl/chartsheets/_rels/sheet2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6.xml"/></Relationships>
</file>

<file path=xl/chartsheets/_rels/sheet2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7.xml"/></Relationships>
</file>

<file path=xl/chartsheets/_rels/sheet2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8.xml"/></Relationships>
</file>

<file path=xl/chartsheets/_rels/sheet2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9.xml"/></Relationships>
</file>

<file path=xl/chart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_rels/sheet3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0.xml"/></Relationships>
</file>

<file path=xl/chartsheets/_rels/sheet3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1.xml"/></Relationships>
</file>

<file path=xl/chartsheets/_rels/sheet3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2.xml"/></Relationships>
</file>

<file path=xl/chartsheets/_rels/sheet3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3.xml"/></Relationships>
</file>

<file path=xl/chartsheets/_rels/sheet3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4.xml"/></Relationships>
</file>

<file path=xl/chartsheets/_rels/sheet3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5.xml"/></Relationships>
</file>

<file path=xl/chartsheets/_rels/sheet3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6.xml"/></Relationships>
</file>

<file path=xl/chart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chart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chart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chart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chart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chart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zoomScale="231" workbookViewId="0" zoomToFit="1"/>
  </sheetViews>
  <pageMargins left="0.75" right="0.75" top="1" bottom="1" header="0.5" footer="0.5"/>
  <drawing r:id="rId1"/>
</chartsheet>
</file>

<file path=xl/chartsheets/sheet10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11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12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13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14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15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16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17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18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19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20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21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22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23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24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25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26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27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28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29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3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30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31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32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33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34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35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36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4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5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6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7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8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9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4.xml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5.xml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6.xml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7.xml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8.xml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9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2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0.xml"/></Relationships>
</file>

<file path=xl/drawings/_rels/drawing2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1.xml"/></Relationships>
</file>

<file path=xl/drawings/_rels/drawing2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2.xml"/></Relationships>
</file>

<file path=xl/drawings/_rels/drawing2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3.xml"/></Relationships>
</file>

<file path=xl/drawings/_rels/drawing2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4.xml"/></Relationships>
</file>

<file path=xl/drawings/_rels/drawing2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5.xml"/></Relationships>
</file>

<file path=xl/drawings/_rels/drawing2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6.xml"/></Relationships>
</file>

<file path=xl/drawings/_rels/drawing2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7.xml"/></Relationships>
</file>

<file path=xl/drawings/_rels/drawing2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8.xml"/></Relationships>
</file>

<file path=xl/drawings/_rels/drawing2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9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3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0.xml"/></Relationships>
</file>

<file path=xl/drawings/_rels/drawing3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1.xml"/></Relationships>
</file>

<file path=xl/drawings/_rels/drawing3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2.xml"/></Relationships>
</file>

<file path=xl/drawings/_rels/drawing3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3.xml"/></Relationships>
</file>

<file path=xl/drawings/_rels/drawing3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4.xml"/></Relationships>
</file>

<file path=xl/drawings/_rels/drawing3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5.xml"/></Relationships>
</file>

<file path=xl/drawings/_rels/drawing3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6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3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4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5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6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7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8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9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0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1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2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3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4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5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6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7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8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9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0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1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2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3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4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5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6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E10"/>
  <sheetViews>
    <sheetView workbookViewId="0">
      <selection activeCell="A2" sqref="A2"/>
    </sheetView>
  </sheetViews>
  <sheetFormatPr baseColWidth="10" defaultRowHeight="15" x14ac:dyDescent="0"/>
  <cols>
    <col min="8" max="8" width="17.5" customWidth="1"/>
    <col min="23" max="23" width="16.83203125" customWidth="1"/>
    <col min="26" max="26" width="16" customWidth="1"/>
    <col min="29" max="29" width="13" customWidth="1"/>
    <col min="32" max="32" width="19" customWidth="1"/>
  </cols>
  <sheetData>
    <row r="1" spans="1:109" s="2" customFormat="1" ht="105">
      <c r="A1" s="2" t="s">
        <v>126</v>
      </c>
      <c r="B1" s="2" t="str">
        <f>'GMT DATA'!B1</f>
        <v>avg.winter.djf.temp.minus1SD</v>
      </c>
      <c r="C1" s="2" t="str">
        <f>CONCATENATE($A$1," Average Winter (Dec-Feb) Temperature ")</f>
        <v xml:space="preserve">Carway Average Winter (Dec-Feb) Temperature </v>
      </c>
      <c r="D1" s="2" t="str">
        <f>'GMT DATA'!D1</f>
        <v>avg.winter.djf.temp.plus1SD</v>
      </c>
      <c r="E1" s="2" t="str">
        <f>'GMT DATA'!E1</f>
        <v>avg.summer.jja.temp.minus1SD</v>
      </c>
      <c r="F1" s="2" t="str">
        <f>CONCATENATE($A$1," Average Summer (Jun-Aug) Temperature ")</f>
        <v xml:space="preserve">Carway Average Summer (Jun-Aug) Temperature </v>
      </c>
      <c r="G1" s="2" t="str">
        <f>'GMT DATA'!G1</f>
        <v>avg.summer.jja.temp.plus1SD</v>
      </c>
      <c r="H1" s="2" t="str">
        <f>'GMT DATA'!H1</f>
        <v>avg.growing.mjja.temp.minus1SD</v>
      </c>
      <c r="I1" s="2" t="str">
        <f>CONCATENATE($A$1," Average Growing Season (May-Aug) Temperature")</f>
        <v>Carway Average Growing Season (May-Aug) Temperature</v>
      </c>
      <c r="J1" s="2" t="str">
        <f>'GMT DATA'!J1</f>
        <v>avg.growing.mjja.temp.plus1SD</v>
      </c>
      <c r="K1" s="2" t="str">
        <f>'GMT DATA'!K1</f>
        <v>avg.jan.temp.minus1SD</v>
      </c>
      <c r="L1" s="2" t="str">
        <f>CONCATENATE($A$1," Average January Temperature")</f>
        <v>Carway Average January Temperature</v>
      </c>
      <c r="M1" s="2" t="str">
        <f>'GMT DATA'!M1</f>
        <v>avg.jan.temp.plus1SD</v>
      </c>
      <c r="N1" s="2" t="str">
        <f>'GMT DATA'!N1</f>
        <v>avg.jul.temp.minus1SD</v>
      </c>
      <c r="O1" s="2" t="str">
        <f>CONCATENATE($A$1," Average July Temperature")</f>
        <v>Carway Average July Temperature</v>
      </c>
      <c r="P1" s="2" t="str">
        <f>'GMT DATA'!P1</f>
        <v>avg.jul.temp.plus1SD</v>
      </c>
      <c r="Q1" s="2" t="str">
        <f>'GMT DATA'!Q1</f>
        <v>coldest.day.minus1SD</v>
      </c>
      <c r="R1" s="2" t="str">
        <f>CONCATENATE($A$1," Temperature on the Coldest Day of the Year")</f>
        <v>Carway Temperature on the Coldest Day of the Year</v>
      </c>
      <c r="S1" s="2" t="str">
        <f>'GMT DATA'!S1</f>
        <v>coldest.day.plus1SD</v>
      </c>
      <c r="T1" s="2" t="str">
        <f>'GMT DATA'!T1</f>
        <v>warmest.day.minus1SD</v>
      </c>
      <c r="U1" s="2" t="str">
        <f>CONCATENATE($A$1," Temperature on the Warmest Day of the Year")</f>
        <v>Carway Temperature on the Warmest Day of the Year</v>
      </c>
      <c r="V1" s="2" t="str">
        <f>'GMT DATA'!V1</f>
        <v>warmest.day.plus1SD</v>
      </c>
      <c r="W1" s="2" t="str">
        <f>'GMT DATA'!W1</f>
        <v>tmax.above.25.minus1SD</v>
      </c>
      <c r="X1" s="2" t="str">
        <f>CONCATENATE($A$1," Days above 25C")</f>
        <v>Carway Days above 25C</v>
      </c>
      <c r="Y1" s="2" t="str">
        <f>'GMT DATA'!Y1</f>
        <v>tmax.above.25.plus1SD</v>
      </c>
      <c r="Z1" s="2" t="str">
        <f>'GMT DATA'!Z1</f>
        <v>tmax.above.30.minus1SD</v>
      </c>
      <c r="AA1" s="2" t="str">
        <f>CONCATENATE($A$1," Days Above 30C")</f>
        <v>Carway Days Above 30C</v>
      </c>
      <c r="AB1" s="2" t="str">
        <f>'GMT DATA'!AB1</f>
        <v>tmax.above.30.plus1SD</v>
      </c>
      <c r="AC1" s="2" t="str">
        <f>'GMT DATA'!AC1</f>
        <v>tmin.below.5.minus1SD</v>
      </c>
      <c r="AD1" s="2" t="str">
        <f>CONCATENATE($A$1," Days Below 5C")</f>
        <v>Carway Days Below 5C</v>
      </c>
      <c r="AE1" s="2" t="str">
        <f>'GMT DATA'!AE1</f>
        <v>tmin.below.5.plus1SD</v>
      </c>
      <c r="AF1" s="2" t="str">
        <f>'GMT DATA'!AF1</f>
        <v>tmin.below.minus.30.minus1SD</v>
      </c>
      <c r="AG1" s="2" t="str">
        <f>CONCATENATE($A$1," Days Below -30C")</f>
        <v>Carway Days Below -30C</v>
      </c>
      <c r="AH1" s="2" t="str">
        <f>'GMT DATA'!AH1</f>
        <v>tmin.below.minus.30.plus1SD</v>
      </c>
      <c r="AI1" s="2" t="str">
        <f>'GMT DATA'!AI1</f>
        <v>fall.first.freeze.minus1SD</v>
      </c>
      <c r="AJ1" s="2" t="str">
        <f>CONCATENATE($A$1," Date of First Freeze in Fall")</f>
        <v>Carway Date of First Freeze in Fall</v>
      </c>
      <c r="AK1" s="2" t="str">
        <f>'GMT DATA'!AK1</f>
        <v>fall.first.freeze.plus1SD</v>
      </c>
      <c r="AL1" s="2" t="str">
        <f>'GMT DATA'!AL1</f>
        <v>spring.last.freeze.minus1SD</v>
      </c>
      <c r="AM1" s="2" t="str">
        <f>CONCATENATE($A$1," Date of Last Freeze in Spring")</f>
        <v>Carway Date of Last Freeze in Spring</v>
      </c>
      <c r="AN1" s="2" t="str">
        <f>'GMT DATA'!AN1</f>
        <v>spring.last.freeze.plus1SD</v>
      </c>
      <c r="AO1" s="2" t="str">
        <f>'GMT DATA'!AO1</f>
        <v>frost.free.season.length.minus1SD</v>
      </c>
      <c r="AP1" s="2" t="str">
        <f>CONCATENATE($A$1," Length of Frost-Free Season")</f>
        <v>Carway Length of Frost-Free Season</v>
      </c>
      <c r="AQ1" s="2" t="str">
        <f>'GMT DATA'!AQ1</f>
        <v>frost.free.season.length.plus1SD</v>
      </c>
      <c r="AR1" s="2" t="str">
        <f>'GMT DATA'!AR1</f>
        <v>growing.season.start.minus1SD</v>
      </c>
      <c r="AS1" s="2" t="str">
        <f>CONCATENATE($A$1," Start of Growing Season")</f>
        <v>Carway Start of Growing Season</v>
      </c>
      <c r="AT1" s="2" t="str">
        <f>'GMT DATA'!AT1</f>
        <v>growing.season.start.plus1SD</v>
      </c>
      <c r="AU1" s="2" t="str">
        <f>'GMT DATA'!AU1</f>
        <v>growing.season.end.minus1SD</v>
      </c>
      <c r="AV1" s="2" t="str">
        <f>CONCATENATE($A$1," End of Growing Season ")</f>
        <v xml:space="preserve">Carway End of Growing Season </v>
      </c>
      <c r="AW1" s="2" t="str">
        <f>'GMT DATA'!AW1</f>
        <v>growing.season.end.plus1SD</v>
      </c>
      <c r="AX1" s="2" t="str">
        <f>'GMT DATA'!AX1</f>
        <v>growing.season.length.minus1SD</v>
      </c>
      <c r="AY1" s="2" t="str">
        <f>CONCATENATE($A$1," Length of Growing Season ")</f>
        <v xml:space="preserve">Carway Length of Growing Season </v>
      </c>
      <c r="AZ1" s="2" t="str">
        <f>'GMT DATA'!AZ1</f>
        <v>growing.season.length.plus1SD</v>
      </c>
      <c r="BA1" s="2" t="str">
        <f>'GMT DATA'!BA1</f>
        <v>degree.days.0C.minus1SD</v>
      </c>
      <c r="BB1" s="2" t="str">
        <f>CONCATENATE($A$1," Degree-Days Above 0C")</f>
        <v>Carway Degree-Days Above 0C</v>
      </c>
      <c r="BC1" s="2" t="str">
        <f>'GMT DATA'!BC1</f>
        <v>degree.days.0C.plus1SD</v>
      </c>
      <c r="BD1" s="2" t="str">
        <f>'GMT DATA'!BD1</f>
        <v>degree.days.5C.minus1SD</v>
      </c>
      <c r="BE1" s="2" t="str">
        <f>CONCATENATE($A$1," Degree-Days Above 5C")</f>
        <v>Carway Degree-Days Above 5C</v>
      </c>
      <c r="BF1" s="2" t="str">
        <f>'GMT DATA'!BF1</f>
        <v>degree.days.5C.plus1SD</v>
      </c>
      <c r="BG1" s="2" t="str">
        <f>'GMT DATA'!BG1</f>
        <v>degree.days.6C.minus1SD</v>
      </c>
      <c r="BH1" s="2" t="str">
        <f>CONCATENATE($A$1," Degree-Days Above 6C")</f>
        <v>Carway Degree-Days Above 6C</v>
      </c>
      <c r="BI1" s="2" t="str">
        <f>'GMT DATA'!BI1</f>
        <v>degree.days.6C.plus1SD</v>
      </c>
      <c r="BJ1" s="2" t="str">
        <f>'GMT DATA'!BJ1</f>
        <v>degree.days.7C.minus1SD</v>
      </c>
      <c r="BK1" s="2" t="str">
        <f>CONCATENATE($A$1," Degree-Days Above 7C")</f>
        <v>Carway Degree-Days Above 7C</v>
      </c>
      <c r="BL1" s="2" t="str">
        <f>'GMT DATA'!BL1</f>
        <v>degree.days.7C.plus1SD</v>
      </c>
      <c r="BM1" s="2" t="str">
        <f>'GMT DATA'!BM1</f>
        <v>degree.days.10C.minus1SD</v>
      </c>
      <c r="BN1" s="2" t="str">
        <f>CONCATENATE($A$1," Degree-Days Above 10C")</f>
        <v>Carway Degree-Days Above 10C</v>
      </c>
      <c r="BO1" s="2" t="str">
        <f>'GMT DATA'!BO1</f>
        <v>degree.days.10C.plus1SD</v>
      </c>
      <c r="BP1" s="2" t="str">
        <f>'GMT DATA'!BP1</f>
        <v>degree.days.15C.minus1SD</v>
      </c>
      <c r="BQ1" s="2" t="str">
        <f>CONCATENATE($A$1," Degree-Days Above 15C")</f>
        <v>Carway Degree-Days Above 15C</v>
      </c>
      <c r="BR1" s="2" t="str">
        <f>'GMT DATA'!BR1</f>
        <v>degree.days.15C.plus1SD</v>
      </c>
      <c r="BS1" s="2" t="str">
        <f>'GMT DATA'!BS1</f>
        <v>heating.degree.days.18C.minus1SD</v>
      </c>
      <c r="BT1" s="2" t="str">
        <f>CONCATENATE($A$1," Heating Degree-Days Below 18C")</f>
        <v>Carway Heating Degree-Days Below 18C</v>
      </c>
      <c r="BU1" s="2" t="str">
        <f>'GMT DATA'!BU1</f>
        <v>heating.degree.days.18C.plus1SD</v>
      </c>
      <c r="BV1" s="2" t="str">
        <f>'GMT DATA'!BV1</f>
        <v>corn.heat.units.minus1SD</v>
      </c>
      <c r="BW1" s="2" t="str">
        <f>CONCATENATE($A$1," Corn Heat Units")</f>
        <v>Carway Corn Heat Units</v>
      </c>
      <c r="BX1" s="2" t="str">
        <f>'GMT DATA'!BX1</f>
        <v>corn.heat.units.plus1SD</v>
      </c>
      <c r="BY1" s="2" t="str">
        <f>'GMT DATA'!BY1</f>
        <v>winter.sondjfma.pr.minus1SD</v>
      </c>
      <c r="BZ1" s="2" t="str">
        <f>CONCATENATE($A$1," Winter (Sep-Apr) Precipitation")</f>
        <v>Carway Winter (Sep-Apr) Precipitation</v>
      </c>
      <c r="CA1" s="2" t="str">
        <f>'GMT DATA'!CA1</f>
        <v>winter.sondjfma.pr.plus1SD</v>
      </c>
      <c r="CB1" s="2" t="str">
        <f>'GMT DATA'!CB1</f>
        <v>growing.season.amjj.pr.minus1SD</v>
      </c>
      <c r="CC1" s="2" t="str">
        <f>CONCATENATE($A$1," Growing Season (Apr-Jul) Precipitation")</f>
        <v>Carway Growing Season (Apr-Jul) Precipitation</v>
      </c>
      <c r="CD1" s="2" t="str">
        <f>'GMT DATA'!CD1</f>
        <v>growing.season.amjj.pr.plus1SD</v>
      </c>
      <c r="CE1" s="2" t="str">
        <f>'GMT DATA'!CE1</f>
        <v>growing.season.mjja.pr.minus1SD</v>
      </c>
      <c r="CF1" s="2" t="str">
        <f>CONCATENATE($A$1," Growing Season (May-Aug) Precipitation")</f>
        <v>Carway Growing Season (May-Aug) Precipitation</v>
      </c>
      <c r="CG1" s="2" t="str">
        <f>'GMT DATA'!CG1</f>
        <v>growing.season.mjja.pr.plus1SD</v>
      </c>
      <c r="CH1" s="2" t="str">
        <f>'GMT DATA'!CH1</f>
        <v>wettest.day.minus1SD</v>
      </c>
      <c r="CI1" s="2" t="str">
        <f>CONCATENATE($A$1," Precipitation on Wettest Day of the Year")</f>
        <v>Carway Precipitation on Wettest Day of the Year</v>
      </c>
      <c r="CJ1" s="2" t="str">
        <f>'GMT DATA'!CJ1</f>
        <v>wettest.day.plus1SD</v>
      </c>
      <c r="CK1" s="2" t="str">
        <f>'GMT DATA'!CK1</f>
        <v>winter.sondjfma.dry.days.minus1SD</v>
      </c>
      <c r="CL1" s="2" t="str">
        <f>CONCATENATE($A$1," Winter (Sep-Apr) Dry Days ")</f>
        <v xml:space="preserve">Carway Winter (Sep-Apr) Dry Days </v>
      </c>
      <c r="CM1" s="2" t="str">
        <f>'GMT DATA'!CM1</f>
        <v>winter.sondjfma.dry.days.plus1SD</v>
      </c>
      <c r="CN1" s="2" t="str">
        <f>'GMT DATA'!CN1</f>
        <v>summer.mjja.dry.days.minus1SD</v>
      </c>
      <c r="CO1" s="2" t="str">
        <f>CONCATENATE($A$1," Summer (May-Aug) Dry Days ")</f>
        <v xml:space="preserve">Carway Summer (May-Aug) Dry Days </v>
      </c>
      <c r="CP1" s="2" t="str">
        <f>'GMT DATA'!CP1</f>
        <v>summer.mjja.dry.days.plus1SD</v>
      </c>
      <c r="CQ1" s="2" t="str">
        <f>'GMT DATA'!CQ1</f>
        <v>pr.above.0.2mm.minus1SD</v>
      </c>
      <c r="CR1" s="2" t="str">
        <f>CONCATENATE($A$1," Wet Days with Precipitation Above 0.2mm ")</f>
        <v xml:space="preserve">Carway Wet Days with Precipitation Above 0.2mm </v>
      </c>
      <c r="CS1" s="2" t="str">
        <f>'GMT DATA'!CS1</f>
        <v>pr.above.0.2mm.plus1SD</v>
      </c>
      <c r="CT1" s="2" t="str">
        <f>'GMT DATA'!CT1</f>
        <v>pr.above.25mm.minus1SD</v>
      </c>
      <c r="CU1" s="2" t="str">
        <f>CONCATENATE($A$1," Days with Precipitation Above 25mm ")</f>
        <v xml:space="preserve">Carway Days with Precipitation Above 25mm </v>
      </c>
      <c r="CV1" s="2" t="str">
        <f>'GMT DATA'!CV1</f>
        <v>pr.above.25mm.plus1SD</v>
      </c>
      <c r="CW1" s="2" t="str">
        <f>'GMT DATA'!CW1</f>
        <v>winter.sondjfma.pr.as.snow.minus1SD</v>
      </c>
      <c r="CX1" s="2" t="str">
        <f>CONCATENATE($A$1," Percentage of Winter Precipitation as Snow")</f>
        <v>Carway Percentage of Winter Precipitation as Snow</v>
      </c>
      <c r="CY1" s="2" t="str">
        <f>'GMT DATA'!CY1</f>
        <v>winter.sondjfma.pr.as.snow.plus1SD</v>
      </c>
      <c r="CZ1" s="2" t="str">
        <f>'GMT DATA'!CZ1</f>
        <v>annual.heat.moisture.index.minus1SD</v>
      </c>
      <c r="DA1" s="2" t="str">
        <f>CONCATENATE($A$1," Annual Heat Moisture Index")</f>
        <v>Carway Annual Heat Moisture Index</v>
      </c>
      <c r="DB1" s="2" t="str">
        <f>'GMT DATA'!DB1</f>
        <v>annual.heat.moisture.index.plus1SD</v>
      </c>
      <c r="DC1" s="2" t="str">
        <f>'GMT DATA'!DC1</f>
        <v>summer.heat.moisture.index.minus1SD</v>
      </c>
      <c r="DD1" s="2" t="str">
        <f>CONCATENATE($A$1," Summer Heat Moisture Index")</f>
        <v>Carway Summer Heat Moisture Index</v>
      </c>
      <c r="DE1" s="2" t="str">
        <f>'GMT DATA'!DE1</f>
        <v>summer.heat.moisture.index.plus1SD</v>
      </c>
    </row>
    <row r="2" spans="1:109">
      <c r="A2" t="str">
        <f>IF(AND('GMT DATA'!A2&lt;&gt;"NA",'GMT DATA'!A2&lt;&gt;"Inf"),'GMT DATA'!A2,"")</f>
        <v>1980-2009</v>
      </c>
      <c r="B2" s="1" t="str">
        <f>IF(AND('GMT DATA'!B2&lt;&gt;"NA",'GMT DATA'!B2&lt;&gt;"Inf"),'GMT DATA'!B2,"")</f>
        <v/>
      </c>
      <c r="C2" s="1">
        <f>IF(AND('GMT DATA'!C2&lt;&gt;"NA",'GMT DATA'!C2&lt;&gt;"Inf"),'GMT DATA'!C2,"")</f>
        <v>-4.8290158310000004</v>
      </c>
      <c r="D2" s="1" t="str">
        <f>IF(AND('GMT DATA'!D2&lt;&gt;"NA",'GMT DATA'!D2&lt;&gt;"Inf"),'GMT DATA'!D2,"")</f>
        <v/>
      </c>
      <c r="E2" s="1" t="str">
        <f>IF(AND('GMT DATA'!E2&lt;&gt;"NA",'GMT DATA'!E2&lt;&gt;"Inf"),'GMT DATA'!E2,"")</f>
        <v/>
      </c>
      <c r="F2" s="1">
        <f>IF(AND('GMT DATA'!F2&lt;&gt;"NA",'GMT DATA'!F2&lt;&gt;"Inf"),'GMT DATA'!F2,"")</f>
        <v>14.47013664</v>
      </c>
      <c r="G2" s="1" t="str">
        <f>IF(AND('GMT DATA'!G2&lt;&gt;"NA",'GMT DATA'!G2&lt;&gt;"Inf"),'GMT DATA'!G2,"")</f>
        <v/>
      </c>
      <c r="H2" s="1" t="str">
        <f>IF(AND('GMT DATA'!H2&lt;&gt;"NA",'GMT DATA'!H2&lt;&gt;"Inf"),'GMT DATA'!H2,"")</f>
        <v/>
      </c>
      <c r="I2" s="1">
        <f>IF(AND('GMT DATA'!I2&lt;&gt;"NA",'GMT DATA'!I2&lt;&gt;"Inf"),'GMT DATA'!I2,"")</f>
        <v>12.99011408</v>
      </c>
      <c r="J2" s="1" t="str">
        <f>IF(AND('GMT DATA'!J2&lt;&gt;"NA",'GMT DATA'!J2&lt;&gt;"Inf"),'GMT DATA'!J2,"")</f>
        <v/>
      </c>
      <c r="K2" s="1" t="str">
        <f>IF(AND('GMT DATA'!K2&lt;&gt;"NA",'GMT DATA'!K2&lt;&gt;"Inf"),'GMT DATA'!K2,"")</f>
        <v/>
      </c>
      <c r="L2" s="1">
        <f>IF(AND('GMT DATA'!L2&lt;&gt;"NA",'GMT DATA'!L2&lt;&gt;"Inf"),'GMT DATA'!L2,"")</f>
        <v>-5.2579046500000004</v>
      </c>
      <c r="M2" s="1" t="str">
        <f>IF(AND('GMT DATA'!M2&lt;&gt;"NA",'GMT DATA'!M2&lt;&gt;"Inf"),'GMT DATA'!M2,"")</f>
        <v/>
      </c>
      <c r="N2" s="1" t="str">
        <f>IF(AND('GMT DATA'!N2&lt;&gt;"NA",'GMT DATA'!N2&lt;&gt;"Inf"),'GMT DATA'!N2,"")</f>
        <v/>
      </c>
      <c r="O2" s="1">
        <f>IF(AND('GMT DATA'!O2&lt;&gt;"NA",'GMT DATA'!O2&lt;&gt;"Inf"),'GMT DATA'!O2,"")</f>
        <v>15.83104827</v>
      </c>
      <c r="P2" s="1" t="str">
        <f>IF(AND('GMT DATA'!P2&lt;&gt;"NA",'GMT DATA'!P2&lt;&gt;"Inf"),'GMT DATA'!P2,"")</f>
        <v/>
      </c>
      <c r="Q2" s="1" t="str">
        <f>IF(AND('GMT DATA'!Q2&lt;&gt;"NA",'GMT DATA'!Q2&lt;&gt;"Inf"),'GMT DATA'!Q2,"")</f>
        <v/>
      </c>
      <c r="R2" s="1">
        <f>IF(AND('GMT DATA'!R2&lt;&gt;"NA",'GMT DATA'!R2&lt;&gt;"Inf"),'GMT DATA'!R2,"")</f>
        <v>-32.953333280000003</v>
      </c>
      <c r="S2" s="1" t="str">
        <f>IF(AND('GMT DATA'!S2&lt;&gt;"NA",'GMT DATA'!S2&lt;&gt;"Inf"),'GMT DATA'!S2,"")</f>
        <v/>
      </c>
      <c r="T2" s="1" t="str">
        <f>IF(AND('GMT DATA'!T2&lt;&gt;"NA",'GMT DATA'!T2&lt;&gt;"Inf"),'GMT DATA'!T2,"")</f>
        <v/>
      </c>
      <c r="U2" s="1">
        <f>IF(AND('GMT DATA'!U2&lt;&gt;"NA",'GMT DATA'!U2&lt;&gt;"Inf"),'GMT DATA'!U2,"")</f>
        <v>22.508333329999999</v>
      </c>
      <c r="V2" s="1" t="str">
        <f>IF(AND('GMT DATA'!V2&lt;&gt;"NA",'GMT DATA'!V2&lt;&gt;"Inf"),'GMT DATA'!V2,"")</f>
        <v/>
      </c>
      <c r="W2" s="1" t="str">
        <f>IF(AND('GMT DATA'!W2&lt;&gt;"NA",'GMT DATA'!W2&lt;&gt;"Inf"),'GMT DATA'!W2,"")</f>
        <v/>
      </c>
      <c r="X2" s="1">
        <f>IF(AND('GMT DATA'!X2&lt;&gt;"NA",'GMT DATA'!X2&lt;&gt;"Inf"),'GMT DATA'!X2,"")</f>
        <v>38</v>
      </c>
      <c r="Y2" s="1" t="str">
        <f>IF(AND('GMT DATA'!Y2&lt;&gt;"NA",'GMT DATA'!Y2&lt;&gt;"Inf"),'GMT DATA'!Y2,"")</f>
        <v/>
      </c>
      <c r="Z2" s="1" t="str">
        <f>IF(AND('GMT DATA'!Z2&lt;&gt;"NA",'GMT DATA'!Z2&lt;&gt;"Inf"),'GMT DATA'!Z2,"")</f>
        <v/>
      </c>
      <c r="AA2" s="1">
        <f>IF(AND('GMT DATA'!AA2&lt;&gt;"NA",'GMT DATA'!AA2&lt;&gt;"Inf"),'GMT DATA'!AA2,"")</f>
        <v>7.266666667</v>
      </c>
      <c r="AB2" s="1" t="str">
        <f>IF(AND('GMT DATA'!AB2&lt;&gt;"NA",'GMT DATA'!AB2&lt;&gt;"Inf"),'GMT DATA'!AB2,"")</f>
        <v/>
      </c>
      <c r="AC2" s="1" t="str">
        <f>IF(AND('GMT DATA'!AC2&lt;&gt;"NA",'GMT DATA'!AC2&lt;&gt;"Inf"),'GMT DATA'!AC2,"")</f>
        <v/>
      </c>
      <c r="AD2" s="1">
        <f>IF(AND('GMT DATA'!AD2&lt;&gt;"NA",'GMT DATA'!AD2&lt;&gt;"Inf"),'GMT DATA'!AD2,"")</f>
        <v>268.66666670000001</v>
      </c>
      <c r="AE2" s="1" t="str">
        <f>IF(AND('GMT DATA'!AE2&lt;&gt;"NA",'GMT DATA'!AE2&lt;&gt;"Inf"),'GMT DATA'!AE2,"")</f>
        <v/>
      </c>
      <c r="AF2" s="1" t="str">
        <f>IF(AND('GMT DATA'!AF2&lt;&gt;"NA",'GMT DATA'!AF2&lt;&gt;"Inf"),'GMT DATA'!AF2,"")</f>
        <v/>
      </c>
      <c r="AG2" s="1">
        <f>IF(AND('GMT DATA'!AG2&lt;&gt;"NA",'GMT DATA'!AG2&lt;&gt;"Inf"),'GMT DATA'!AG2,"")</f>
        <v>4.0999999999999996</v>
      </c>
      <c r="AH2" s="1" t="str">
        <f>IF(AND('GMT DATA'!AH2&lt;&gt;"NA",'GMT DATA'!AH2&lt;&gt;"Inf"),'GMT DATA'!AH2,"")</f>
        <v/>
      </c>
      <c r="AI2" s="1" t="str">
        <f>IF(AND('GMT DATA'!AI2&lt;&gt;"NA",'GMT DATA'!AI2&lt;&gt;"Inf"),'GMT DATA'!AI2,"")</f>
        <v/>
      </c>
      <c r="AJ2" s="1">
        <f>IF(AND('GMT DATA'!AJ2&lt;&gt;"NA",'GMT DATA'!AJ2&lt;&gt;"Inf"),'GMT DATA'!AJ2,"")</f>
        <v>247.3666667</v>
      </c>
      <c r="AK2" s="1" t="str">
        <f>IF(AND('GMT DATA'!AK2&lt;&gt;"NA",'GMT DATA'!AK2&lt;&gt;"Inf"),'GMT DATA'!AK2,"")</f>
        <v/>
      </c>
      <c r="AL2" s="1" t="str">
        <f>IF(AND('GMT DATA'!AL2&lt;&gt;"NA",'GMT DATA'!AL2&lt;&gt;"Inf"),'GMT DATA'!AL2,"")</f>
        <v/>
      </c>
      <c r="AM2" s="1">
        <f>IF(AND('GMT DATA'!AM2&lt;&gt;"NA",'GMT DATA'!AM2&lt;&gt;"Inf"),'GMT DATA'!AM2,"")</f>
        <v>146.8666667</v>
      </c>
      <c r="AN2" s="1" t="str">
        <f>IF(AND('GMT DATA'!AN2&lt;&gt;"NA",'GMT DATA'!AN2&lt;&gt;"Inf"),'GMT DATA'!AN2,"")</f>
        <v/>
      </c>
      <c r="AO2" s="1" t="str">
        <f>IF(AND('GMT DATA'!AO2&lt;&gt;"NA",'GMT DATA'!AO2&lt;&gt;"Inf"),'GMT DATA'!AO2,"")</f>
        <v/>
      </c>
      <c r="AP2" s="1">
        <f>IF(AND('GMT DATA'!AP2&lt;&gt;"NA",'GMT DATA'!AP2&lt;&gt;"Inf"),'GMT DATA'!AP2,"")</f>
        <v>100.5</v>
      </c>
      <c r="AQ2" s="1" t="str">
        <f>IF(AND('GMT DATA'!AQ2&lt;&gt;"NA",'GMT DATA'!AQ2&lt;&gt;"Inf"),'GMT DATA'!AQ2,"")</f>
        <v/>
      </c>
      <c r="AR2" s="1" t="str">
        <f>IF(AND('GMT DATA'!AR2&lt;&gt;"NA",'GMT DATA'!AR2&lt;&gt;"Inf"),'GMT DATA'!AR2,"")</f>
        <v/>
      </c>
      <c r="AS2" s="1">
        <f>IF(AND('GMT DATA'!AS2&lt;&gt;"NA",'GMT DATA'!AS2&lt;&gt;"Inf"),'GMT DATA'!AS2,"")</f>
        <v>109.96551719999999</v>
      </c>
      <c r="AT2" s="1" t="str">
        <f>IF(AND('GMT DATA'!AT2&lt;&gt;"NA",'GMT DATA'!AT2&lt;&gt;"Inf"),'GMT DATA'!AT2,"")</f>
        <v/>
      </c>
      <c r="AU2" s="1" t="str">
        <f>IF(AND('GMT DATA'!AU2&lt;&gt;"NA",'GMT DATA'!AU2&lt;&gt;"Inf"),'GMT DATA'!AU2,"")</f>
        <v/>
      </c>
      <c r="AV2" s="1">
        <f>IF(AND('GMT DATA'!AV2&lt;&gt;"NA",'GMT DATA'!AV2&lt;&gt;"Inf"),'GMT DATA'!AV2,"")</f>
        <v>252.51724139999999</v>
      </c>
      <c r="AW2" s="1" t="str">
        <f>IF(AND('GMT DATA'!AW2&lt;&gt;"NA",'GMT DATA'!AW2&lt;&gt;"Inf"),'GMT DATA'!AW2,"")</f>
        <v/>
      </c>
      <c r="AX2" s="1" t="str">
        <f>IF(AND('GMT DATA'!AX2&lt;&gt;"NA",'GMT DATA'!AX2&lt;&gt;"Inf"),'GMT DATA'!AX2,"")</f>
        <v/>
      </c>
      <c r="AY2" s="1">
        <f>IF(AND('GMT DATA'!AY2&lt;&gt;"NA",'GMT DATA'!AY2&lt;&gt;"Inf"),'GMT DATA'!AY2,"")</f>
        <v>143.5517241</v>
      </c>
      <c r="AZ2" s="1" t="str">
        <f>IF(AND('GMT DATA'!AZ2&lt;&gt;"NA",'GMT DATA'!AZ2&lt;&gt;"Inf"),'GMT DATA'!AZ2,"")</f>
        <v/>
      </c>
      <c r="BA2" s="1" t="str">
        <f>IF(AND('GMT DATA'!BA2&lt;&gt;"NA",'GMT DATA'!BA2&lt;&gt;"Inf"),'GMT DATA'!BA2,"")</f>
        <v/>
      </c>
      <c r="BB2" s="1">
        <f>IF(AND('GMT DATA'!BB2&lt;&gt;"NA",'GMT DATA'!BB2&lt;&gt;"Inf"),'GMT DATA'!BB2,"")</f>
        <v>2359.999992</v>
      </c>
      <c r="BC2" s="1" t="str">
        <f>IF(AND('GMT DATA'!BC2&lt;&gt;"NA",'GMT DATA'!BC2&lt;&gt;"Inf"),'GMT DATA'!BC2,"")</f>
        <v/>
      </c>
      <c r="BD2" s="1" t="str">
        <f>IF(AND('GMT DATA'!BD2&lt;&gt;"NA",'GMT DATA'!BD2&lt;&gt;"Inf"),'GMT DATA'!BD2,"")</f>
        <v/>
      </c>
      <c r="BE2" s="1">
        <f>IF(AND('GMT DATA'!BE2&lt;&gt;"NA",'GMT DATA'!BE2&lt;&gt;"Inf"),'GMT DATA'!BE2,"")</f>
        <v>1293.6866660000001</v>
      </c>
      <c r="BF2" s="1" t="str">
        <f>IF(AND('GMT DATA'!BF2&lt;&gt;"NA",'GMT DATA'!BF2&lt;&gt;"Inf"),'GMT DATA'!BF2,"")</f>
        <v/>
      </c>
      <c r="BG2" s="1" t="str">
        <f>IF(AND('GMT DATA'!BG2&lt;&gt;"NA",'GMT DATA'!BG2&lt;&gt;"Inf"),'GMT DATA'!BG2,"")</f>
        <v/>
      </c>
      <c r="BH2" s="1">
        <f>IF(AND('GMT DATA'!BH2&lt;&gt;"NA",'GMT DATA'!BH2&lt;&gt;"Inf"),'GMT DATA'!BH2,"")</f>
        <v>1120.398332</v>
      </c>
      <c r="BI2" s="1" t="str">
        <f>IF(AND('GMT DATA'!BI2&lt;&gt;"NA",'GMT DATA'!BI2&lt;&gt;"Inf"),'GMT DATA'!BI2,"")</f>
        <v/>
      </c>
      <c r="BJ2" s="1" t="str">
        <f>IF(AND('GMT DATA'!BJ2&lt;&gt;"NA",'GMT DATA'!BJ2&lt;&gt;"Inf"),'GMT DATA'!BJ2,"")</f>
        <v/>
      </c>
      <c r="BK2" s="1">
        <f>IF(AND('GMT DATA'!BK2&lt;&gt;"NA",'GMT DATA'!BK2&lt;&gt;"Inf"),'GMT DATA'!BK2,"")</f>
        <v>959.89333090000002</v>
      </c>
      <c r="BL2" s="1" t="str">
        <f>IF(AND('GMT DATA'!BL2&lt;&gt;"NA",'GMT DATA'!BL2&lt;&gt;"Inf"),'GMT DATA'!BL2,"")</f>
        <v/>
      </c>
      <c r="BM2" s="1" t="str">
        <f>IF(AND('GMT DATA'!BM2&lt;&gt;"NA",'GMT DATA'!BM2&lt;&gt;"Inf"),'GMT DATA'!BM2,"")</f>
        <v/>
      </c>
      <c r="BN2" s="1">
        <f>IF(AND('GMT DATA'!BN2&lt;&gt;"NA",'GMT DATA'!BN2&lt;&gt;"Inf"),'GMT DATA'!BN2,"")</f>
        <v>554.44666540000003</v>
      </c>
      <c r="BO2" s="1" t="str">
        <f>IF(AND('GMT DATA'!BO2&lt;&gt;"NA",'GMT DATA'!BO2&lt;&gt;"Inf"),'GMT DATA'!BO2,"")</f>
        <v/>
      </c>
      <c r="BP2" s="1" t="str">
        <f>IF(AND('GMT DATA'!BP2&lt;&gt;"NA",'GMT DATA'!BP2&lt;&gt;"Inf"),'GMT DATA'!BP2,"")</f>
        <v/>
      </c>
      <c r="BQ2" s="1">
        <f>IF(AND('GMT DATA'!BQ2&lt;&gt;"NA",'GMT DATA'!BQ2&lt;&gt;"Inf"),'GMT DATA'!BQ2,"")</f>
        <v>140.80833329999999</v>
      </c>
      <c r="BR2" s="1" t="str">
        <f>IF(AND('GMT DATA'!BR2&lt;&gt;"NA",'GMT DATA'!BR2&lt;&gt;"Inf"),'GMT DATA'!BR2,"")</f>
        <v/>
      </c>
      <c r="BS2" s="1" t="str">
        <f>IF(AND('GMT DATA'!BS2&lt;&gt;"NA",'GMT DATA'!BS2&lt;&gt;"Inf"),'GMT DATA'!BS2,"")</f>
        <v/>
      </c>
      <c r="BT2" s="1">
        <f>IF(AND('GMT DATA'!BT2&lt;&gt;"NA",'GMT DATA'!BT2&lt;&gt;"Inf"),'GMT DATA'!BT2,"")</f>
        <v>4643.6899979999998</v>
      </c>
      <c r="BU2" s="1" t="str">
        <f>IF(AND('GMT DATA'!BU2&lt;&gt;"NA",'GMT DATA'!BU2&lt;&gt;"Inf"),'GMT DATA'!BU2,"")</f>
        <v/>
      </c>
      <c r="BV2" s="1" t="str">
        <f>IF(AND('GMT DATA'!BV2&lt;&gt;"NA",'GMT DATA'!BV2&lt;&gt;"Inf"),'GMT DATA'!BV2,"")</f>
        <v/>
      </c>
      <c r="BW2" s="1">
        <f>IF(AND('GMT DATA'!BW2&lt;&gt;"NA",'GMT DATA'!BW2&lt;&gt;"Inf"),'GMT DATA'!BW2,"")</f>
        <v>1644.537992</v>
      </c>
      <c r="BX2" s="1" t="str">
        <f>IF(AND('GMT DATA'!BX2&lt;&gt;"NA",'GMT DATA'!BX2&lt;&gt;"Inf"),'GMT DATA'!BX2,"")</f>
        <v/>
      </c>
      <c r="BY2" s="1" t="str">
        <f>IF(AND('GMT DATA'!BY2&lt;&gt;"NA",'GMT DATA'!BY2&lt;&gt;"Inf"),'GMT DATA'!BY2,"")</f>
        <v/>
      </c>
      <c r="BZ2" s="1">
        <f>IF(AND('GMT DATA'!BZ2&lt;&gt;"NA",'GMT DATA'!BZ2&lt;&gt;"Inf"),'GMT DATA'!BZ2,"")</f>
        <v>270.07333729999999</v>
      </c>
      <c r="CA2" s="1" t="str">
        <f>IF(AND('GMT DATA'!CA2&lt;&gt;"NA",'GMT DATA'!CA2&lt;&gt;"Inf"),'GMT DATA'!CA2,"")</f>
        <v/>
      </c>
      <c r="CB2" s="1" t="str">
        <f>IF(AND('GMT DATA'!CB2&lt;&gt;"NA",'GMT DATA'!CB2&lt;&gt;"Inf"),'GMT DATA'!CB2,"")</f>
        <v/>
      </c>
      <c r="CC2" s="1">
        <f>IF(AND('GMT DATA'!CC2&lt;&gt;"NA",'GMT DATA'!CC2&lt;&gt;"Inf"),'GMT DATA'!CC2,"")</f>
        <v>253.24999969999999</v>
      </c>
      <c r="CD2" s="1" t="str">
        <f>IF(AND('GMT DATA'!CD2&lt;&gt;"NA",'GMT DATA'!CD2&lt;&gt;"Inf"),'GMT DATA'!CD2,"")</f>
        <v/>
      </c>
      <c r="CE2" s="1" t="str">
        <f>IF(AND('GMT DATA'!CE2&lt;&gt;"NA",'GMT DATA'!CE2&lt;&gt;"Inf"),'GMT DATA'!CE2,"")</f>
        <v/>
      </c>
      <c r="CF2" s="1">
        <f>IF(AND('GMT DATA'!CF2&lt;&gt;"NA",'GMT DATA'!CF2&lt;&gt;"Inf"),'GMT DATA'!CF2,"")</f>
        <v>247.81666509999999</v>
      </c>
      <c r="CG2" s="1" t="str">
        <f>IF(AND('GMT DATA'!CG2&lt;&gt;"NA",'GMT DATA'!CG2&lt;&gt;"Inf"),'GMT DATA'!CG2,"")</f>
        <v/>
      </c>
      <c r="CH2" s="1" t="str">
        <f>IF(AND('GMT DATA'!CH2&lt;&gt;"NA",'GMT DATA'!CH2&lt;&gt;"Inf"),'GMT DATA'!CH2,"")</f>
        <v/>
      </c>
      <c r="CI2" s="1">
        <f>IF(AND('GMT DATA'!CI2&lt;&gt;"NA",'GMT DATA'!CI2&lt;&gt;"Inf"),'GMT DATA'!CI2,"")</f>
        <v>49.56333351</v>
      </c>
      <c r="CJ2" s="1" t="str">
        <f>IF(AND('GMT DATA'!CJ2&lt;&gt;"NA",'GMT DATA'!CJ2&lt;&gt;"Inf"),'GMT DATA'!CJ2,"")</f>
        <v/>
      </c>
      <c r="CK2" s="1" t="str">
        <f>IF(AND('GMT DATA'!CK2&lt;&gt;"NA",'GMT DATA'!CK2&lt;&gt;"Inf"),'GMT DATA'!CK2,"")</f>
        <v/>
      </c>
      <c r="CL2" s="1">
        <f>IF(AND('GMT DATA'!CL2&lt;&gt;"NA",'GMT DATA'!CL2&lt;&gt;"Inf"),'GMT DATA'!CL2,"")</f>
        <v>203.3</v>
      </c>
      <c r="CM2" s="1" t="str">
        <f>IF(AND('GMT DATA'!CM2&lt;&gt;"NA",'GMT DATA'!CM2&lt;&gt;"Inf"),'GMT DATA'!CM2,"")</f>
        <v/>
      </c>
      <c r="CN2" s="1" t="str">
        <f>IF(AND('GMT DATA'!CN2&lt;&gt;"NA",'GMT DATA'!CN2&lt;&gt;"Inf"),'GMT DATA'!CN2,"")</f>
        <v/>
      </c>
      <c r="CO2" s="1">
        <f>IF(AND('GMT DATA'!CO2&lt;&gt;"NA",'GMT DATA'!CO2&lt;&gt;"Inf"),'GMT DATA'!CO2,"")</f>
        <v>93.966666669999995</v>
      </c>
      <c r="CP2" s="1" t="str">
        <f>IF(AND('GMT DATA'!CP2&lt;&gt;"NA",'GMT DATA'!CP2&lt;&gt;"Inf"),'GMT DATA'!CP2,"")</f>
        <v/>
      </c>
      <c r="CQ2" s="1" t="str">
        <f>IF(AND('GMT DATA'!CQ2&lt;&gt;"NA",'GMT DATA'!CQ2&lt;&gt;"Inf"),'GMT DATA'!CQ2,"")</f>
        <v/>
      </c>
      <c r="CR2" s="1">
        <f>IF(AND('GMT DATA'!CR2&lt;&gt;"NA",'GMT DATA'!CR2&lt;&gt;"Inf"),'GMT DATA'!CR2,"")</f>
        <v>67.766666670000006</v>
      </c>
      <c r="CS2" s="1" t="str">
        <f>IF(AND('GMT DATA'!CS2&lt;&gt;"NA",'GMT DATA'!CS2&lt;&gt;"Inf"),'GMT DATA'!CS2,"")</f>
        <v/>
      </c>
      <c r="CT2" s="1" t="str">
        <f>IF(AND('GMT DATA'!CT2&lt;&gt;"NA",'GMT DATA'!CT2&lt;&gt;"Inf"),'GMT DATA'!CT2,"")</f>
        <v/>
      </c>
      <c r="CU2" s="1">
        <f>IF(AND('GMT DATA'!CU2&lt;&gt;"NA",'GMT DATA'!CU2&lt;&gt;"Inf"),'GMT DATA'!CU2,"")</f>
        <v>2.9</v>
      </c>
      <c r="CV2" s="1" t="str">
        <f>IF(AND('GMT DATA'!CV2&lt;&gt;"NA",'GMT DATA'!CV2&lt;&gt;"Inf"),'GMT DATA'!CV2,"")</f>
        <v/>
      </c>
      <c r="CW2" s="1" t="str">
        <f>IF(AND('GMT DATA'!CW2&lt;&gt;"NA",'GMT DATA'!CW2&lt;&gt;"Inf"),'GMT DATA'!CW2,"")</f>
        <v/>
      </c>
      <c r="CX2" s="1">
        <f>IF(AND('GMT DATA'!CX2&lt;&gt;"NA",'GMT DATA'!CX2&lt;&gt;"Inf"),'GMT DATA'!CX2,"")</f>
        <v>50.655326909999999</v>
      </c>
      <c r="CY2" s="1" t="str">
        <f>IF(AND('GMT DATA'!CY2&lt;&gt;"NA",'GMT DATA'!CY2&lt;&gt;"Inf"),'GMT DATA'!CY2,"")</f>
        <v/>
      </c>
      <c r="CZ2" s="1" t="str">
        <f>IF(AND('GMT DATA'!CZ2&lt;&gt;"NA",'GMT DATA'!CZ2&lt;&gt;"Inf"),'GMT DATA'!CZ2,"")</f>
        <v/>
      </c>
      <c r="DA2" s="1">
        <f>IF(AND('GMT DATA'!DA2&lt;&gt;"NA",'GMT DATA'!DA2&lt;&gt;"Inf"),'GMT DATA'!DA2,"")</f>
        <v>30.6662049</v>
      </c>
      <c r="DB2" s="1" t="str">
        <f>IF(AND('GMT DATA'!DB2&lt;&gt;"NA",'GMT DATA'!DB2&lt;&gt;"Inf"),'GMT DATA'!DB2,"")</f>
        <v/>
      </c>
      <c r="DC2" s="1" t="str">
        <f>IF(AND('GMT DATA'!DC2&lt;&gt;"NA",'GMT DATA'!DC2&lt;&gt;"Inf"),'GMT DATA'!DC2,"")</f>
        <v/>
      </c>
      <c r="DD2" s="1">
        <f>IF(AND('GMT DATA'!DD2&lt;&gt;"NA",'GMT DATA'!DD2&lt;&gt;"Inf"),'GMT DATA'!DD2,"")</f>
        <v>81.191160330000002</v>
      </c>
      <c r="DE2" s="1" t="str">
        <f>IF(AND('GMT DATA'!DE2&lt;&gt;"NA",'GMT DATA'!DE2&lt;&gt;"Inf"),'GMT DATA'!DE2,"")</f>
        <v/>
      </c>
    </row>
    <row r="3" spans="1:109">
      <c r="A3" t="str">
        <f>IF(AND('GMT DATA'!A3&lt;&gt;"NA",'GMT DATA'!A3&lt;&gt;"Inf"),'GMT DATA'!A3,"")</f>
        <v>+1C</v>
      </c>
      <c r="B3" s="1">
        <f>IF(AND('GMT DATA'!B3&lt;&gt;"NA",'GMT DATA'!B3&lt;&gt;"Inf"),'GMT DATA'!C3-'GMT DATA'!B3,"")</f>
        <v>0.717913362</v>
      </c>
      <c r="C3" s="1">
        <f>IF(AND('GMT DATA'!C3&lt;&gt;"NA",'GMT DATA'!C3&lt;&gt;"Inf"),'GMT DATA'!C3,"")</f>
        <v>1.306260634</v>
      </c>
      <c r="D3" s="1">
        <f>IF(AND('GMT DATA'!D3&lt;&gt;"NA",'GMT DATA'!D3&lt;&gt;"Inf"),'GMT DATA'!D3-'GMT DATA'!C3,"")</f>
        <v>0.717913362</v>
      </c>
      <c r="E3" s="1">
        <f>IF(AND('GMT DATA'!E3&lt;&gt;"NA",'GMT DATA'!E3&lt;&gt;"Inf"),'GMT DATA'!F3-'GMT DATA'!E3,"")</f>
        <v>0.51354047699999994</v>
      </c>
      <c r="F3" s="1">
        <f>IF(AND('GMT DATA'!F3&lt;&gt;"NA",'GMT DATA'!F3&lt;&gt;"Inf"),'GMT DATA'!F3,"")</f>
        <v>1.2347933209999999</v>
      </c>
      <c r="G3" s="1">
        <f>IF(AND('GMT DATA'!G3&lt;&gt;"NA",'GMT DATA'!G3&lt;&gt;"Inf"),'GMT DATA'!G3-'GMT DATA'!F3,"")</f>
        <v>0.51354047800000013</v>
      </c>
      <c r="H3" s="1">
        <f>IF(AND('GMT DATA'!H3&lt;&gt;"NA",'GMT DATA'!H3&lt;&gt;"Inf"),'GMT DATA'!I3-'GMT DATA'!H3,"")</f>
        <v>0.42142642100000005</v>
      </c>
      <c r="I3" s="1">
        <f>IF(AND('GMT DATA'!I3&lt;&gt;"NA",'GMT DATA'!I3&lt;&gt;"Inf"),'GMT DATA'!I3,"")</f>
        <v>1.1769430540000001</v>
      </c>
      <c r="J3" s="1">
        <f>IF(AND('GMT DATA'!J3&lt;&gt;"NA",'GMT DATA'!J3&lt;&gt;"Inf"),'GMT DATA'!J3-'GMT DATA'!I3,"")</f>
        <v>0.42142642099999983</v>
      </c>
      <c r="K3" s="1">
        <f>IF(AND('GMT DATA'!K3&lt;&gt;"NA",'GMT DATA'!K3&lt;&gt;"Inf"),'GMT DATA'!L3-'GMT DATA'!K3,"")</f>
        <v>1.1594584610000001</v>
      </c>
      <c r="L3" s="1">
        <f>IF(AND('GMT DATA'!L3&lt;&gt;"NA",'GMT DATA'!L3&lt;&gt;"Inf"),'GMT DATA'!L3,"")</f>
        <v>1.483290169</v>
      </c>
      <c r="M3" s="1">
        <f>IF(AND('GMT DATA'!M3&lt;&gt;"NA",'GMT DATA'!M3&lt;&gt;"Inf"),'GMT DATA'!M3-'GMT DATA'!L3,"")</f>
        <v>1.1594584600000002</v>
      </c>
      <c r="N3" s="1">
        <f>IF(AND('GMT DATA'!N3&lt;&gt;"NA",'GMT DATA'!N3&lt;&gt;"Inf"),'GMT DATA'!O3-'GMT DATA'!N3,"")</f>
        <v>0.5895793170000001</v>
      </c>
      <c r="O3" s="1">
        <f>IF(AND('GMT DATA'!O3&lt;&gt;"NA",'GMT DATA'!O3&lt;&gt;"Inf"),'GMT DATA'!O3,"")</f>
        <v>1.2087173950000001</v>
      </c>
      <c r="P3" s="1">
        <f>IF(AND('GMT DATA'!P3&lt;&gt;"NA",'GMT DATA'!P3&lt;&gt;"Inf"),'GMT DATA'!P3-'GMT DATA'!O3,"")</f>
        <v>0.58957931799999996</v>
      </c>
      <c r="Q3" s="1">
        <f>IF(AND('GMT DATA'!Q3&lt;&gt;"NA",'GMT DATA'!Q3&lt;&gt;"Inf"),'GMT DATA'!R3-'GMT DATA'!Q3,"")</f>
        <v>2.4481193279999998</v>
      </c>
      <c r="R3" s="1">
        <f>IF(AND('GMT DATA'!R3&lt;&gt;"NA",'GMT DATA'!R3&lt;&gt;"Inf"),'GMT DATA'!R3,"")</f>
        <v>2.9485346379999999</v>
      </c>
      <c r="S3" s="1">
        <f>IF(AND('GMT DATA'!S3&lt;&gt;"NA",'GMT DATA'!S3&lt;&gt;"Inf"),'GMT DATA'!S3-'GMT DATA'!R3,"")</f>
        <v>2.4481193279999998</v>
      </c>
      <c r="T3" s="1">
        <f>IF(AND('GMT DATA'!T3&lt;&gt;"NA",'GMT DATA'!T3&lt;&gt;"Inf"),'GMT DATA'!U3-'GMT DATA'!T3,"")</f>
        <v>0.65477048700000007</v>
      </c>
      <c r="U3" s="1">
        <f>IF(AND('GMT DATA'!U3&lt;&gt;"NA",'GMT DATA'!U3&lt;&gt;"Inf"),'GMT DATA'!U3,"")</f>
        <v>1.2936328960000001</v>
      </c>
      <c r="V3" s="1">
        <f>IF(AND('GMT DATA'!V3&lt;&gt;"NA",'GMT DATA'!V3&lt;&gt;"Inf"),'GMT DATA'!V3-'GMT DATA'!U3,"")</f>
        <v>0.65477048599999987</v>
      </c>
      <c r="W3" s="1">
        <f>IF(AND('GMT DATA'!W3&lt;&gt;"NA",'GMT DATA'!W3&lt;&gt;"Inf"),'GMT DATA'!X3-'GMT DATA'!W3,"")</f>
        <v>5.1194170190000001</v>
      </c>
      <c r="X3" s="1">
        <f>IF(AND('GMT DATA'!X3&lt;&gt;"NA",'GMT DATA'!X3&lt;&gt;"Inf"),'GMT DATA'!X3,"")</f>
        <v>10.61904762</v>
      </c>
      <c r="Y3" s="1">
        <f>IF(AND('GMT DATA'!Y3&lt;&gt;"NA",'GMT DATA'!Y3&lt;&gt;"Inf"),'GMT DATA'!Y3-'GMT DATA'!X3,"")</f>
        <v>5.1194170200000002</v>
      </c>
      <c r="Z3" s="1">
        <f>IF(AND('GMT DATA'!Z3&lt;&gt;"NA",'GMT DATA'!Z3&lt;&gt;"Inf"),'GMT DATA'!AA3-'GMT DATA'!Z3,"")</f>
        <v>2.9031592089999996</v>
      </c>
      <c r="AA3" s="1">
        <f>IF(AND('GMT DATA'!AA3&lt;&gt;"NA",'GMT DATA'!AA3&lt;&gt;"Inf"),'GMT DATA'!AA3,"")</f>
        <v>5.0411904759999997</v>
      </c>
      <c r="AB3" s="1">
        <f>IF(AND('GMT DATA'!AB3&lt;&gt;"NA",'GMT DATA'!AB3&lt;&gt;"Inf"),'GMT DATA'!AB3-'GMT DATA'!AA3,"")</f>
        <v>2.903159209</v>
      </c>
      <c r="AC3" s="1">
        <f>IF(AND('GMT DATA'!AC3&lt;&gt;"NA",'GMT DATA'!AC3&lt;&gt;"Inf"),'GMT DATA'!AD3-'GMT DATA'!AC3,"")</f>
        <v>6.6556669500000005</v>
      </c>
      <c r="AD3" s="1">
        <f>IF(AND('GMT DATA'!AD3&lt;&gt;"NA",'GMT DATA'!AD3&lt;&gt;"Inf"),'GMT DATA'!AD3,"")</f>
        <v>-17.263571429999999</v>
      </c>
      <c r="AE3" s="1">
        <f>IF(AND('GMT DATA'!AE3&lt;&gt;"NA",'GMT DATA'!AE3&lt;&gt;"Inf"),'GMT DATA'!AE3-'GMT DATA'!AD3,"")</f>
        <v>6.6556669499999987</v>
      </c>
      <c r="AF3" s="1">
        <f>IF(AND('GMT DATA'!AF3&lt;&gt;"NA",'GMT DATA'!AF3&lt;&gt;"Inf"),'GMT DATA'!AG3-'GMT DATA'!AF3,"")</f>
        <v>1.2338667669999999</v>
      </c>
      <c r="AG3" s="1">
        <f>MAX(IF(AND('GMT DATA'!AG3&lt;&gt;"NA",'GMT DATA'!AG3&lt;&gt;"Inf"),'GMT DATA'!AG3,""),-AG$2)</f>
        <v>-1.891666667</v>
      </c>
      <c r="AH3" s="1">
        <f>MAX(0,MIN(IF(AND('GMT DATA'!AH3&lt;&gt;"NA",'GMT DATA'!AH3&lt;&gt;"Inf"),'GMT DATA'!AH3-'GMT DATA'!AG3,""),AG3+AG$2))</f>
        <v>1.2338667669999999</v>
      </c>
      <c r="AI3" s="1">
        <f>IF(AND('GMT DATA'!AI3&lt;&gt;"NA",'GMT DATA'!AI3&lt;&gt;"Inf"),'GMT DATA'!AJ3-'GMT DATA'!AI3,"")</f>
        <v>6.3033210910000008</v>
      </c>
      <c r="AJ3" s="1">
        <f>IF(AND('GMT DATA'!AJ3&lt;&gt;"NA",'GMT DATA'!AJ3&lt;&gt;"Inf"),'GMT DATA'!AJ3,"")</f>
        <v>8.7923809520000002</v>
      </c>
      <c r="AK3" s="1">
        <f>IF(AND('GMT DATA'!AK3&lt;&gt;"NA",'GMT DATA'!AK3&lt;&gt;"Inf"),'GMT DATA'!AK3-'GMT DATA'!AJ3,"")</f>
        <v>6.3033210880000006</v>
      </c>
      <c r="AL3" s="1">
        <f>IF(AND('GMT DATA'!AL3&lt;&gt;"NA",'GMT DATA'!AL3&lt;&gt;"Inf"),'GMT DATA'!AM3-'GMT DATA'!AL3,"")</f>
        <v>5.0284334999999993</v>
      </c>
      <c r="AM3" s="1">
        <f>IF(AND('GMT DATA'!AM3&lt;&gt;"NA",'GMT DATA'!AM3&lt;&gt;"Inf"),'GMT DATA'!AM3,"")</f>
        <v>-7.9249999999999998</v>
      </c>
      <c r="AN3" s="1">
        <f>IF(AND('GMT DATA'!AN3&lt;&gt;"NA",'GMT DATA'!AN3&lt;&gt;"Inf"),'GMT DATA'!AN3-'GMT DATA'!AM3,"")</f>
        <v>5.0284335049999997</v>
      </c>
      <c r="AO3" s="1">
        <f>IF(AND('GMT DATA'!AO3&lt;&gt;"NA",'GMT DATA'!AO3&lt;&gt;"Inf"),'GMT DATA'!AP3-'GMT DATA'!AO3,"")</f>
        <v>9.579848694999999</v>
      </c>
      <c r="AP3" s="1">
        <f>IF(AND('GMT DATA'!AP3&lt;&gt;"NA",'GMT DATA'!AP3&lt;&gt;"Inf"),'GMT DATA'!AP3,"")</f>
        <v>16.717380949999999</v>
      </c>
      <c r="AQ3" s="1">
        <f>IF(AND('GMT DATA'!AQ3&lt;&gt;"NA",'GMT DATA'!AQ3&lt;&gt;"Inf"),'GMT DATA'!AQ3-'GMT DATA'!AP3,"")</f>
        <v>9.5798486999999994</v>
      </c>
      <c r="AR3" s="1">
        <f>IF(AND('GMT DATA'!AR3&lt;&gt;"NA",'GMT DATA'!AR3&lt;&gt;"Inf"),'GMT DATA'!AS3-'GMT DATA'!AR3,"")</f>
        <v>6.2902880600000017</v>
      </c>
      <c r="AS3" s="1">
        <f>IF(AND('GMT DATA'!AS3&lt;&gt;"NA",'GMT DATA'!AS3&lt;&gt;"Inf"),'GMT DATA'!AS3,"")</f>
        <v>-10.400476189999999</v>
      </c>
      <c r="AT3" s="1">
        <f>IF(AND('GMT DATA'!AT3&lt;&gt;"NA",'GMT DATA'!AT3&lt;&gt;"Inf"),'GMT DATA'!AT3-'GMT DATA'!AS3,"")</f>
        <v>6.2902880559999987</v>
      </c>
      <c r="AU3" s="1">
        <f>IF(AND('GMT DATA'!AU3&lt;&gt;"NA",'GMT DATA'!AU3&lt;&gt;"Inf"),'GMT DATA'!AV3-'GMT DATA'!AU3,"")</f>
        <v>3.8362444079999998</v>
      </c>
      <c r="AV3" s="1">
        <f>IF(AND('GMT DATA'!AV3&lt;&gt;"NA",'GMT DATA'!AV3&lt;&gt;"Inf"),'GMT DATA'!AV3,"")</f>
        <v>5.3326190479999998</v>
      </c>
      <c r="AW3" s="1">
        <f>IF(AND('GMT DATA'!AW3&lt;&gt;"NA",'GMT DATA'!AW3&lt;&gt;"Inf"),'GMT DATA'!AW3-'GMT DATA'!AV3,"")</f>
        <v>3.8362444070000006</v>
      </c>
      <c r="AX3" s="1">
        <f>IF(AND('GMT DATA'!AX3&lt;&gt;"NA",'GMT DATA'!AX3&lt;&gt;"Inf"),'GMT DATA'!AY3-'GMT DATA'!AX3,"")</f>
        <v>7.9131281760000007</v>
      </c>
      <c r="AY3" s="1">
        <f>IF(AND('GMT DATA'!AY3&lt;&gt;"NA",'GMT DATA'!AY3&lt;&gt;"Inf"),'GMT DATA'!AY3,"")</f>
        <v>15.733095240000001</v>
      </c>
      <c r="AZ3" s="1">
        <f>IF(AND('GMT DATA'!AZ3&lt;&gt;"NA",'GMT DATA'!AZ3&lt;&gt;"Inf"),'GMT DATA'!AZ3-'GMT DATA'!AY3,"")</f>
        <v>7.9131281700000002</v>
      </c>
      <c r="BA3" s="1">
        <f>IF(AND('GMT DATA'!BA3&lt;&gt;"NA",'GMT DATA'!BA3&lt;&gt;"Inf"),'GMT DATA'!BB3-'GMT DATA'!BA3,"")</f>
        <v>100.4484022</v>
      </c>
      <c r="BB3" s="1">
        <f>IF(AND('GMT DATA'!BB3&lt;&gt;"NA",'GMT DATA'!BB3&lt;&gt;"Inf"),'GMT DATA'!BB3,"")</f>
        <v>285.4200803</v>
      </c>
      <c r="BC3" s="1">
        <f>IF(AND('GMT DATA'!BC3&lt;&gt;"NA",'GMT DATA'!BC3&lt;&gt;"Inf"),'GMT DATA'!BC3-'GMT DATA'!BB3,"")</f>
        <v>100.44840220000003</v>
      </c>
      <c r="BD3" s="1">
        <f>IF(AND('GMT DATA'!BD3&lt;&gt;"NA",'GMT DATA'!BD3&lt;&gt;"Inf"),'GMT DATA'!BE3-'GMT DATA'!BD3,"")</f>
        <v>79.959241800000001</v>
      </c>
      <c r="BE3" s="1">
        <f>IF(AND('GMT DATA'!BE3&lt;&gt;"NA",'GMT DATA'!BE3&lt;&gt;"Inf"),'GMT DATA'!BE3,"")</f>
        <v>216.28946590000001</v>
      </c>
      <c r="BF3" s="1">
        <f>IF(AND('GMT DATA'!BF3&lt;&gt;"NA",'GMT DATA'!BF3&lt;&gt;"Inf"),'GMT DATA'!BF3-'GMT DATA'!BE3,"")</f>
        <v>79.959241899999967</v>
      </c>
      <c r="BG3" s="1">
        <f>IF(AND('GMT DATA'!BG3&lt;&gt;"NA",'GMT DATA'!BG3&lt;&gt;"Inf"),'GMT DATA'!BH3-'GMT DATA'!BG3,"")</f>
        <v>75.883908599999998</v>
      </c>
      <c r="BH3" s="1">
        <f>IF(AND('GMT DATA'!BH3&lt;&gt;"NA",'GMT DATA'!BH3&lt;&gt;"Inf"),'GMT DATA'!BH3,"")</f>
        <v>203.149348</v>
      </c>
      <c r="BI3" s="1">
        <f>IF(AND('GMT DATA'!BI3&lt;&gt;"NA",'GMT DATA'!BI3&lt;&gt;"Inf"),'GMT DATA'!BI3-'GMT DATA'!BH3,"")</f>
        <v>75.88390849999999</v>
      </c>
      <c r="BJ3" s="1">
        <f>IF(AND('GMT DATA'!BJ3&lt;&gt;"NA",'GMT DATA'!BJ3&lt;&gt;"Inf"),'GMT DATA'!BK3-'GMT DATA'!BJ3,"")</f>
        <v>71.776585099999991</v>
      </c>
      <c r="BK3" s="1">
        <f>IF(AND('GMT DATA'!BK3&lt;&gt;"NA",'GMT DATA'!BK3&lt;&gt;"Inf"),'GMT DATA'!BK3,"")</f>
        <v>190.00622709999999</v>
      </c>
      <c r="BL3" s="1">
        <f>IF(AND('GMT DATA'!BL3&lt;&gt;"NA",'GMT DATA'!BL3&lt;&gt;"Inf"),'GMT DATA'!BL3-'GMT DATA'!BK3,"")</f>
        <v>71.776585100000034</v>
      </c>
      <c r="BM3" s="1">
        <f>IF(AND('GMT DATA'!BM3&lt;&gt;"NA",'GMT DATA'!BM3&lt;&gt;"Inf"),'GMT DATA'!BN3-'GMT DATA'!BM3,"")</f>
        <v>59.603876719999988</v>
      </c>
      <c r="BN3" s="1">
        <f>IF(AND('GMT DATA'!BN3&lt;&gt;"NA",'GMT DATA'!BN3&lt;&gt;"Inf"),'GMT DATA'!BN3,"")</f>
        <v>150.79454569999999</v>
      </c>
      <c r="BO3" s="1">
        <f>IF(AND('GMT DATA'!BO3&lt;&gt;"NA",'GMT DATA'!BO3&lt;&gt;"Inf"),'GMT DATA'!BO3-'GMT DATA'!BN3,"")</f>
        <v>59.603876700000001</v>
      </c>
      <c r="BP3" s="1">
        <f>IF(AND('GMT DATA'!BP3&lt;&gt;"NA",'GMT DATA'!BP3&lt;&gt;"Inf"),'GMT DATA'!BQ3-'GMT DATA'!BP3,"")</f>
        <v>36.645188999999995</v>
      </c>
      <c r="BQ3" s="1">
        <f>IF(AND('GMT DATA'!BQ3&lt;&gt;"NA",'GMT DATA'!BQ3&lt;&gt;"Inf"),'GMT DATA'!BQ3,"")</f>
        <v>77.014243559999997</v>
      </c>
      <c r="BR3" s="1">
        <f>IF(AND('GMT DATA'!BR3&lt;&gt;"NA",'GMT DATA'!BR3&lt;&gt;"Inf"),'GMT DATA'!BR3-'GMT DATA'!BQ3,"")</f>
        <v>36.645189040000005</v>
      </c>
      <c r="BS3" s="1">
        <f>IF(AND('GMT DATA'!BS3&lt;&gt;"NA",'GMT DATA'!BS3&lt;&gt;"Inf"),'GMT DATA'!BT3-'GMT DATA'!BS3,"")</f>
        <v>146.27865070000001</v>
      </c>
      <c r="BT3" s="1">
        <f>IF(AND('GMT DATA'!BT3&lt;&gt;"NA",'GMT DATA'!BT3&lt;&gt;"Inf"),'GMT DATA'!BT3,"")</f>
        <v>-395.99379210000001</v>
      </c>
      <c r="BU3" s="1">
        <f>IF(AND('GMT DATA'!BU3&lt;&gt;"NA",'GMT DATA'!BU3&lt;&gt;"Inf"),'GMT DATA'!BU3-'GMT DATA'!BT3,"")</f>
        <v>146.27865070000001</v>
      </c>
      <c r="BV3" s="1">
        <f>IF(AND('GMT DATA'!BV3&lt;&gt;"NA",'GMT DATA'!BV3&lt;&gt;"Inf"),'GMT DATA'!BW3-'GMT DATA'!BV3,"")</f>
        <v>131.59781419999999</v>
      </c>
      <c r="BW3" s="1">
        <f>IF(AND('GMT DATA'!BW3&lt;&gt;"NA",'GMT DATA'!BW3&lt;&gt;"Inf"),'GMT DATA'!BW3,"")</f>
        <v>310.92124969999998</v>
      </c>
      <c r="BX3" s="1">
        <f>IF(AND('GMT DATA'!BX3&lt;&gt;"NA",'GMT DATA'!BX3&lt;&gt;"Inf"),'GMT DATA'!BX3-'GMT DATA'!BW3,"")</f>
        <v>131.59781410000005</v>
      </c>
      <c r="BY3" s="4">
        <f>IF(AND('GMT DATA'!BY3&lt;&gt;"NA",'GMT DATA'!BY3&lt;&gt;"Inf"),'GMT DATA'!BZ3-'GMT DATA'!BY3,"")</f>
        <v>9.9050616000000008E-2</v>
      </c>
      <c r="BZ3" s="4">
        <f>IF(AND('GMT DATA'!BZ3&lt;&gt;"NA",'GMT DATA'!BZ3&lt;&gt;"Inf"),'GMT DATA'!BZ3,"")</f>
        <v>0.108181288</v>
      </c>
      <c r="CA3" s="4">
        <f>IF(AND('GMT DATA'!CA3&lt;&gt;"NA",'GMT DATA'!CA3&lt;&gt;"Inf"),'GMT DATA'!CA3-'GMT DATA'!BZ3,"")</f>
        <v>9.9050616999999994E-2</v>
      </c>
      <c r="CB3" s="4">
        <f>IF(AND('GMT DATA'!CB3&lt;&gt;"NA",'GMT DATA'!CB3&lt;&gt;"Inf"),'GMT DATA'!CC3-'GMT DATA'!CB3,"")</f>
        <v>0.14129930000000002</v>
      </c>
      <c r="CC3" s="4">
        <f>IF(AND('GMT DATA'!CC3&lt;&gt;"NA",'GMT DATA'!CC3&lt;&gt;"Inf"),'GMT DATA'!CC3,"")</f>
        <v>8.4036341000000001E-2</v>
      </c>
      <c r="CD3" s="4">
        <f>IF(AND('GMT DATA'!CD3&lt;&gt;"NA",'GMT DATA'!CD3&lt;&gt;"Inf"),'GMT DATA'!CD3-'GMT DATA'!CC3,"")</f>
        <v>0.14129930000000002</v>
      </c>
      <c r="CE3" s="4">
        <f>IF(AND('GMT DATA'!CE3&lt;&gt;"NA",'GMT DATA'!CE3&lt;&gt;"Inf"),'GMT DATA'!CF3-'GMT DATA'!CE3,"")</f>
        <v>0.129978912</v>
      </c>
      <c r="CF3" s="4">
        <f>IF(AND('GMT DATA'!CF3&lt;&gt;"NA",'GMT DATA'!CF3&lt;&gt;"Inf"),'GMT DATA'!CF3,"")</f>
        <v>5.5133889999999998E-2</v>
      </c>
      <c r="CG3" s="4">
        <f>IF(AND('GMT DATA'!CG3&lt;&gt;"NA",'GMT DATA'!CG3&lt;&gt;"Inf"),'GMT DATA'!CG3-'GMT DATA'!CF3,"")</f>
        <v>0.129978911</v>
      </c>
      <c r="CH3" s="1">
        <f>IF(AND('GMT DATA'!CH3&lt;&gt;"NA",'GMT DATA'!CH3&lt;&gt;"Inf"),'GMT DATA'!CI3-'GMT DATA'!CH3,"")</f>
        <v>7.3760485000000005</v>
      </c>
      <c r="CI3" s="1">
        <f>IF(AND('GMT DATA'!CI3&lt;&gt;"NA",'GMT DATA'!CI3&lt;&gt;"Inf"),'GMT DATA'!CI3,"")</f>
        <v>6.0853857900000001</v>
      </c>
      <c r="CJ3" s="1">
        <f>IF(AND('GMT DATA'!CJ3&lt;&gt;"NA",'GMT DATA'!CJ3&lt;&gt;"Inf"),'GMT DATA'!CJ3-'GMT DATA'!CI3,"")</f>
        <v>7.3760484999999996</v>
      </c>
      <c r="CK3" s="1">
        <f>IF(AND('GMT DATA'!CK3&lt;&gt;"NA",'GMT DATA'!CK3&lt;&gt;"Inf"),'GMT DATA'!CL3-'GMT DATA'!CK3,"")</f>
        <v>3.17768651</v>
      </c>
      <c r="CL3" s="1">
        <f>IF(AND('GMT DATA'!CL3&lt;&gt;"NA",'GMT DATA'!CL3&lt;&gt;"Inf"),'GMT DATA'!CL3,"")</f>
        <v>-1.696428571</v>
      </c>
      <c r="CM3" s="1">
        <f>IF(AND('GMT DATA'!CM3&lt;&gt;"NA",'GMT DATA'!CM3&lt;&gt;"Inf"),'GMT DATA'!CM3-'GMT DATA'!CL3,"")</f>
        <v>3.1776865089999999</v>
      </c>
      <c r="CN3" s="1">
        <f>IF(AND('GMT DATA'!CN3&lt;&gt;"NA",'GMT DATA'!CN3&lt;&gt;"Inf"),'GMT DATA'!CO3-'GMT DATA'!CN3,"")</f>
        <v>2.560553106</v>
      </c>
      <c r="CO3" s="1">
        <f>IF(AND('GMT DATA'!CO3&lt;&gt;"NA",'GMT DATA'!CO3&lt;&gt;"Inf"),'GMT DATA'!CO3,"")</f>
        <v>-1.3571428999999999E-2</v>
      </c>
      <c r="CP3" s="1">
        <f>IF(AND('GMT DATA'!CP3&lt;&gt;"NA",'GMT DATA'!CP3&lt;&gt;"Inf"),'GMT DATA'!CP3-'GMT DATA'!CO3,"")</f>
        <v>2.5605531070000001</v>
      </c>
      <c r="CQ3" s="1">
        <f>IF(AND('GMT DATA'!CQ3&lt;&gt;"NA",'GMT DATA'!CQ3&lt;&gt;"Inf"),'GMT DATA'!CR3-'GMT DATA'!CQ3,"")</f>
        <v>4.805638794</v>
      </c>
      <c r="CR3" s="1">
        <f>IF(AND('GMT DATA'!CR3&lt;&gt;"NA",'GMT DATA'!CR3&lt;&gt;"Inf"),'GMT DATA'!CR3,"")</f>
        <v>1.655714286</v>
      </c>
      <c r="CS3" s="1">
        <f>IF(AND('GMT DATA'!CS3&lt;&gt;"NA",'GMT DATA'!CS3&lt;&gt;"Inf"),'GMT DATA'!CS3-'GMT DATA'!CR3,"")</f>
        <v>4.805638794</v>
      </c>
      <c r="CT3" s="1">
        <f>IF(AND('GMT DATA'!CT3&lt;&gt;"NA",'GMT DATA'!CT3&lt;&gt;"Inf"),'GMT DATA'!CU3-'GMT DATA'!CT3,"")</f>
        <v>0.5129074520000001</v>
      </c>
      <c r="CU3" s="1">
        <f>IF(AND('GMT DATA'!CU3&lt;&gt;"NA",'GMT DATA'!CU3&lt;&gt;"Inf"),'GMT DATA'!CU3,"")</f>
        <v>0.59166666700000003</v>
      </c>
      <c r="CV3" s="1">
        <f>IF(AND('GMT DATA'!CV3&lt;&gt;"NA",'GMT DATA'!CV3&lt;&gt;"Inf"),'GMT DATA'!CV3-'GMT DATA'!CU3,"")</f>
        <v>0.51290745199999999</v>
      </c>
      <c r="CW3" s="1">
        <f>IF(AND('GMT DATA'!CW3&lt;&gt;"NA",'GMT DATA'!CW3&lt;&gt;"Inf"),'GMT DATA'!CX3-'GMT DATA'!CW3,"")</f>
        <v>0.12939045700000001</v>
      </c>
      <c r="CX3" s="1">
        <f>IF(AND('GMT DATA'!CX3&lt;&gt;"NA",'GMT DATA'!CX3&lt;&gt;"Inf"),'GMT DATA'!CX3,"")</f>
        <v>-0.13064737900000001</v>
      </c>
      <c r="CY3" s="1">
        <f>IF(AND('GMT DATA'!CY3&lt;&gt;"NA",'GMT DATA'!CY3&lt;&gt;"Inf"),'GMT DATA'!CY3-'GMT DATA'!CX3,"")</f>
        <v>0.12939045700000001</v>
      </c>
      <c r="CZ3" s="1">
        <f>IF(AND('GMT DATA'!CZ3&lt;&gt;"NA",'GMT DATA'!CZ3&lt;&gt;"Inf"),'GMT DATA'!DA3-'GMT DATA'!CZ3,"")</f>
        <v>1.6898355279999999</v>
      </c>
      <c r="DA3" s="1">
        <f>IF(AND('GMT DATA'!DA3&lt;&gt;"NA",'GMT DATA'!DA3&lt;&gt;"Inf"),'GMT DATA'!DA3,"")</f>
        <v>-0.17490049599999999</v>
      </c>
      <c r="DB3" s="1">
        <f>IF(AND('GMT DATA'!DB3&lt;&gt;"NA",'GMT DATA'!DB3&lt;&gt;"Inf"),'GMT DATA'!DB3-'GMT DATA'!DA3,"")</f>
        <v>1.6898355279999999</v>
      </c>
      <c r="DC3" s="1">
        <f>IF(AND('GMT DATA'!DC3&lt;&gt;"NA",'GMT DATA'!DC3&lt;&gt;"Inf"),'GMT DATA'!DD3-'GMT DATA'!DC3,"")</f>
        <v>17.993662078</v>
      </c>
      <c r="DD3" s="1">
        <f>IF(AND('GMT DATA'!DD3&lt;&gt;"NA",'GMT DATA'!DD3&lt;&gt;"Inf"),'GMT DATA'!DD3,"")</f>
        <v>5.8498077080000002</v>
      </c>
      <c r="DE3" s="1">
        <f>IF(AND('GMT DATA'!DE3&lt;&gt;"NA",'GMT DATA'!DE3&lt;&gt;"Inf"),'GMT DATA'!DE3-'GMT DATA'!DD3,"")</f>
        <v>17.993662082</v>
      </c>
    </row>
    <row r="4" spans="1:109">
      <c r="A4" t="str">
        <f>IF(AND('GMT DATA'!A4&lt;&gt;"NA",'GMT DATA'!A4&lt;&gt;"Inf"),'GMT DATA'!A4,"")</f>
        <v>+1.5C</v>
      </c>
      <c r="B4" s="1">
        <f>IF(AND('GMT DATA'!B4&lt;&gt;"NA",'GMT DATA'!B4&lt;&gt;"Inf"),'GMT DATA'!C4-'GMT DATA'!B4,"")</f>
        <v>0.95625598899999997</v>
      </c>
      <c r="C4" s="1">
        <f>IF(AND('GMT DATA'!C4&lt;&gt;"NA",'GMT DATA'!C4&lt;&gt;"Inf"),'GMT DATA'!C4,"")</f>
        <v>1.9307998829999999</v>
      </c>
      <c r="D4" s="1">
        <f>IF(AND('GMT DATA'!D4&lt;&gt;"NA",'GMT DATA'!D4&lt;&gt;"Inf"),'GMT DATA'!D4-'GMT DATA'!C4,"")</f>
        <v>0.95625599000000006</v>
      </c>
      <c r="E4" s="1">
        <f>IF(AND('GMT DATA'!E4&lt;&gt;"NA",'GMT DATA'!E4&lt;&gt;"Inf"),'GMT DATA'!F4-'GMT DATA'!E4,"")</f>
        <v>0.66900883000000011</v>
      </c>
      <c r="F4" s="1">
        <f>IF(AND('GMT DATA'!F4&lt;&gt;"NA",'GMT DATA'!F4&lt;&gt;"Inf"),'GMT DATA'!F4,"")</f>
        <v>2.1169733650000002</v>
      </c>
      <c r="G4" s="1">
        <f>IF(AND('GMT DATA'!G4&lt;&gt;"NA",'GMT DATA'!G4&lt;&gt;"Inf"),'GMT DATA'!G4-'GMT DATA'!F4,"")</f>
        <v>0.66900882999999967</v>
      </c>
      <c r="H4" s="1">
        <f>IF(AND('GMT DATA'!H4&lt;&gt;"NA",'GMT DATA'!H4&lt;&gt;"Inf"),'GMT DATA'!I4-'GMT DATA'!H4,"")</f>
        <v>0.55877417400000007</v>
      </c>
      <c r="I4" s="1">
        <f>IF(AND('GMT DATA'!I4&lt;&gt;"NA",'GMT DATA'!I4&lt;&gt;"Inf"),'GMT DATA'!I4,"")</f>
        <v>1.9895615710000001</v>
      </c>
      <c r="J4" s="1">
        <f>IF(AND('GMT DATA'!J4&lt;&gt;"NA",'GMT DATA'!J4&lt;&gt;"Inf"),'GMT DATA'!J4-'GMT DATA'!I4,"")</f>
        <v>0.55877417299999999</v>
      </c>
      <c r="K4" s="1">
        <f>IF(AND('GMT DATA'!K4&lt;&gt;"NA",'GMT DATA'!K4&lt;&gt;"Inf"),'GMT DATA'!L4-'GMT DATA'!K4,"")</f>
        <v>1.2360540929999999</v>
      </c>
      <c r="L4" s="1">
        <f>IF(AND('GMT DATA'!L4&lt;&gt;"NA",'GMT DATA'!L4&lt;&gt;"Inf"),'GMT DATA'!L4,"")</f>
        <v>1.907526915</v>
      </c>
      <c r="M4" s="1">
        <f>IF(AND('GMT DATA'!M4&lt;&gt;"NA",'GMT DATA'!M4&lt;&gt;"Inf"),'GMT DATA'!M4-'GMT DATA'!L4,"")</f>
        <v>1.2360540929999999</v>
      </c>
      <c r="N4" s="1">
        <f>IF(AND('GMT DATA'!N4&lt;&gt;"NA",'GMT DATA'!N4&lt;&gt;"Inf"),'GMT DATA'!O4-'GMT DATA'!N4,"")</f>
        <v>0.79641923100000001</v>
      </c>
      <c r="O4" s="1">
        <f>IF(AND('GMT DATA'!O4&lt;&gt;"NA",'GMT DATA'!O4&lt;&gt;"Inf"),'GMT DATA'!O4,"")</f>
        <v>2.083837216</v>
      </c>
      <c r="P4" s="1">
        <f>IF(AND('GMT DATA'!P4&lt;&gt;"NA",'GMT DATA'!P4&lt;&gt;"Inf"),'GMT DATA'!P4-'GMT DATA'!O4,"")</f>
        <v>0.79641923000000014</v>
      </c>
      <c r="Q4" s="1">
        <f>IF(AND('GMT DATA'!Q4&lt;&gt;"NA",'GMT DATA'!Q4&lt;&gt;"Inf"),'GMT DATA'!R4-'GMT DATA'!Q4,"")</f>
        <v>2.7302222820000006</v>
      </c>
      <c r="R4" s="1">
        <f>IF(AND('GMT DATA'!R4&lt;&gt;"NA",'GMT DATA'!R4&lt;&gt;"Inf"),'GMT DATA'!R4,"")</f>
        <v>4.1470181640000003</v>
      </c>
      <c r="S4" s="1">
        <f>IF(AND('GMT DATA'!S4&lt;&gt;"NA",'GMT DATA'!S4&lt;&gt;"Inf"),'GMT DATA'!S4-'GMT DATA'!R4,"")</f>
        <v>2.7302222829999998</v>
      </c>
      <c r="T4" s="1">
        <f>IF(AND('GMT DATA'!T4&lt;&gt;"NA",'GMT DATA'!T4&lt;&gt;"Inf"),'GMT DATA'!U4-'GMT DATA'!T4,"")</f>
        <v>1.0411284409999999</v>
      </c>
      <c r="U4" s="1">
        <f>IF(AND('GMT DATA'!U4&lt;&gt;"NA",'GMT DATA'!U4&lt;&gt;"Inf"),'GMT DATA'!U4,"")</f>
        <v>2.4605445019999999</v>
      </c>
      <c r="V4" s="1">
        <f>IF(AND('GMT DATA'!V4&lt;&gt;"NA",'GMT DATA'!V4&lt;&gt;"Inf"),'GMT DATA'!V4-'GMT DATA'!U4,"")</f>
        <v>1.0411284420000002</v>
      </c>
      <c r="W4" s="1">
        <f>IF(AND('GMT DATA'!W4&lt;&gt;"NA",'GMT DATA'!W4&lt;&gt;"Inf"),'GMT DATA'!X4-'GMT DATA'!W4,"")</f>
        <v>7.48505924</v>
      </c>
      <c r="X4" s="1">
        <f>IF(AND('GMT DATA'!X4&lt;&gt;"NA",'GMT DATA'!X4&lt;&gt;"Inf"),'GMT DATA'!X4,"")</f>
        <v>19.72619048</v>
      </c>
      <c r="Y4" s="1">
        <f>IF(AND('GMT DATA'!Y4&lt;&gt;"NA",'GMT DATA'!Y4&lt;&gt;"Inf"),'GMT DATA'!Y4-'GMT DATA'!X4,"")</f>
        <v>7.485059230000001</v>
      </c>
      <c r="Z4" s="1">
        <f>IF(AND('GMT DATA'!Z4&lt;&gt;"NA",'GMT DATA'!Z4&lt;&gt;"Inf"),'GMT DATA'!AA4-'GMT DATA'!Z4,"")</f>
        <v>5.776750957</v>
      </c>
      <c r="AA4" s="1">
        <f>IF(AND('GMT DATA'!AA4&lt;&gt;"NA",'GMT DATA'!AA4&lt;&gt;"Inf"),'GMT DATA'!AA4,"")</f>
        <v>10.76261905</v>
      </c>
      <c r="AB4" s="1">
        <f>IF(AND('GMT DATA'!AB4&lt;&gt;"NA",'GMT DATA'!AB4&lt;&gt;"Inf"),'GMT DATA'!AB4-'GMT DATA'!AA4,"")</f>
        <v>5.776750950000002</v>
      </c>
      <c r="AC4" s="1">
        <f>IF(AND('GMT DATA'!AC4&lt;&gt;"NA",'GMT DATA'!AC4&lt;&gt;"Inf"),'GMT DATA'!AD4-'GMT DATA'!AC4,"")</f>
        <v>7.6969895299999997</v>
      </c>
      <c r="AD4" s="1">
        <f>IF(AND('GMT DATA'!AD4&lt;&gt;"NA",'GMT DATA'!AD4&lt;&gt;"Inf"),'GMT DATA'!AD4,"")</f>
        <v>-27.370714289999999</v>
      </c>
      <c r="AE4" s="1">
        <f>IF(AND('GMT DATA'!AE4&lt;&gt;"NA",'GMT DATA'!AE4&lt;&gt;"Inf"),'GMT DATA'!AE4-'GMT DATA'!AD4,"")</f>
        <v>7.696989539999997</v>
      </c>
      <c r="AF4" s="1">
        <f>IF(AND('GMT DATA'!AF4&lt;&gt;"NA",'GMT DATA'!AF4&lt;&gt;"Inf"),'GMT DATA'!AG4-'GMT DATA'!AF4,"")</f>
        <v>1.6991892200000001</v>
      </c>
      <c r="AG4" s="1">
        <f>MAX(IF(AND('GMT DATA'!AG4&lt;&gt;"NA",'GMT DATA'!AG4&lt;&gt;"Inf"),'GMT DATA'!AG4,""),-AG$2)</f>
        <v>-2.6154761899999999</v>
      </c>
      <c r="AH4" s="1">
        <f>MAX(0,MIN(IF(AND('GMT DATA'!AH4&lt;&gt;"NA",'GMT DATA'!AH4&lt;&gt;"Inf"),'GMT DATA'!AH4-'GMT DATA'!AG4,""),AG4+AG$2))</f>
        <v>1.4845238099999998</v>
      </c>
      <c r="AI4" s="1">
        <f>IF(AND('GMT DATA'!AI4&lt;&gt;"NA",'GMT DATA'!AI4&lt;&gt;"Inf"),'GMT DATA'!AJ4-'GMT DATA'!AI4,"")</f>
        <v>7.1345564809999997</v>
      </c>
      <c r="AJ4" s="1">
        <f>IF(AND('GMT DATA'!AJ4&lt;&gt;"NA",'GMT DATA'!AJ4&lt;&gt;"Inf"),'GMT DATA'!AJ4,"")</f>
        <v>13.35904762</v>
      </c>
      <c r="AK4" s="1">
        <f>IF(AND('GMT DATA'!AK4&lt;&gt;"NA",'GMT DATA'!AK4&lt;&gt;"Inf"),'GMT DATA'!AK4-'GMT DATA'!AJ4,"")</f>
        <v>7.1345564799999988</v>
      </c>
      <c r="AL4" s="1">
        <f>IF(AND('GMT DATA'!AL4&lt;&gt;"NA",'GMT DATA'!AL4&lt;&gt;"Inf"),'GMT DATA'!AM4-'GMT DATA'!AL4,"")</f>
        <v>4.0541259400000005</v>
      </c>
      <c r="AM4" s="1">
        <f>IF(AND('GMT DATA'!AM4&lt;&gt;"NA",'GMT DATA'!AM4&lt;&gt;"Inf"),'GMT DATA'!AM4,"")</f>
        <v>-11.71071429</v>
      </c>
      <c r="AN4" s="1">
        <f>IF(AND('GMT DATA'!AN4&lt;&gt;"NA",'GMT DATA'!AN4&lt;&gt;"Inf"),'GMT DATA'!AN4-'GMT DATA'!AM4,"")</f>
        <v>4.0541259480000003</v>
      </c>
      <c r="AO4" s="1">
        <f>IF(AND('GMT DATA'!AO4&lt;&gt;"NA",'GMT DATA'!AO4&lt;&gt;"Inf"),'GMT DATA'!AP4-'GMT DATA'!AO4,"")</f>
        <v>7.9663671600000008</v>
      </c>
      <c r="AP4" s="1">
        <f>IF(AND('GMT DATA'!AP4&lt;&gt;"NA",'GMT DATA'!AP4&lt;&gt;"Inf"),'GMT DATA'!AP4,"")</f>
        <v>25.0697619</v>
      </c>
      <c r="AQ4" s="1">
        <f>IF(AND('GMT DATA'!AQ4&lt;&gt;"NA",'GMT DATA'!AQ4&lt;&gt;"Inf"),'GMT DATA'!AQ4-'GMT DATA'!AP4,"")</f>
        <v>7.9663671700000016</v>
      </c>
      <c r="AR4" s="1">
        <f>IF(AND('GMT DATA'!AR4&lt;&gt;"NA",'GMT DATA'!AR4&lt;&gt;"Inf"),'GMT DATA'!AS4-'GMT DATA'!AR4,"")</f>
        <v>8.5953842200000015</v>
      </c>
      <c r="AS4" s="1">
        <f>IF(AND('GMT DATA'!AS4&lt;&gt;"NA",'GMT DATA'!AS4&lt;&gt;"Inf"),'GMT DATA'!AS4,"")</f>
        <v>-15.06238095</v>
      </c>
      <c r="AT4" s="1">
        <f>IF(AND('GMT DATA'!AT4&lt;&gt;"NA",'GMT DATA'!AT4&lt;&gt;"Inf"),'GMT DATA'!AT4-'GMT DATA'!AS4,"")</f>
        <v>8.5953842189999996</v>
      </c>
      <c r="AU4" s="1">
        <f>IF(AND('GMT DATA'!AU4&lt;&gt;"NA",'GMT DATA'!AU4&lt;&gt;"Inf"),'GMT DATA'!AV4-'GMT DATA'!AU4,"")</f>
        <v>4.890396578999999</v>
      </c>
      <c r="AV4" s="1">
        <f>IF(AND('GMT DATA'!AV4&lt;&gt;"NA",'GMT DATA'!AV4&lt;&gt;"Inf"),'GMT DATA'!AV4,"")</f>
        <v>9.6826190479999994</v>
      </c>
      <c r="AW4" s="1">
        <f>IF(AND('GMT DATA'!AW4&lt;&gt;"NA",'GMT DATA'!AW4&lt;&gt;"Inf"),'GMT DATA'!AW4-'GMT DATA'!AV4,"")</f>
        <v>4.890396582000001</v>
      </c>
      <c r="AX4" s="1">
        <f>IF(AND('GMT DATA'!AX4&lt;&gt;"NA",'GMT DATA'!AX4&lt;&gt;"Inf"),'GMT DATA'!AY4-'GMT DATA'!AX4,"")</f>
        <v>10.268298690000002</v>
      </c>
      <c r="AY4" s="1">
        <f>IF(AND('GMT DATA'!AY4&lt;&gt;"NA",'GMT DATA'!AY4&lt;&gt;"Inf"),'GMT DATA'!AY4,"")</f>
        <v>24.745000000000001</v>
      </c>
      <c r="AZ4" s="1">
        <f>IF(AND('GMT DATA'!AZ4&lt;&gt;"NA",'GMT DATA'!AZ4&lt;&gt;"Inf"),'GMT DATA'!AZ4-'GMT DATA'!AY4,"")</f>
        <v>10.268298689999998</v>
      </c>
      <c r="BA4" s="1">
        <f>IF(AND('GMT DATA'!BA4&lt;&gt;"NA",'GMT DATA'!BA4&lt;&gt;"Inf"),'GMT DATA'!BB4-'GMT DATA'!BA4,"")</f>
        <v>135.90020780000003</v>
      </c>
      <c r="BB4" s="1">
        <f>IF(AND('GMT DATA'!BB4&lt;&gt;"NA",'GMT DATA'!BB4&lt;&gt;"Inf"),'GMT DATA'!BB4,"")</f>
        <v>486.26741390000001</v>
      </c>
      <c r="BC4" s="1">
        <f>IF(AND('GMT DATA'!BC4&lt;&gt;"NA",'GMT DATA'!BC4&lt;&gt;"Inf"),'GMT DATA'!BC4-'GMT DATA'!BB4,"")</f>
        <v>135.90020780000003</v>
      </c>
      <c r="BD4" s="1">
        <f>IF(AND('GMT DATA'!BD4&lt;&gt;"NA",'GMT DATA'!BD4&lt;&gt;"Inf"),'GMT DATA'!BE4-'GMT DATA'!BD4,"")</f>
        <v>114.19686659999996</v>
      </c>
      <c r="BE4" s="1">
        <f>IF(AND('GMT DATA'!BE4&lt;&gt;"NA",'GMT DATA'!BE4&lt;&gt;"Inf"),'GMT DATA'!BE4,"")</f>
        <v>378.25467129999998</v>
      </c>
      <c r="BF4" s="1">
        <f>IF(AND('GMT DATA'!BF4&lt;&gt;"NA",'GMT DATA'!BF4&lt;&gt;"Inf"),'GMT DATA'!BF4-'GMT DATA'!BE4,"")</f>
        <v>114.1968665</v>
      </c>
      <c r="BG4" s="1">
        <f>IF(AND('GMT DATA'!BG4&lt;&gt;"NA",'GMT DATA'!BG4&lt;&gt;"Inf"),'GMT DATA'!BH4-'GMT DATA'!BG4,"")</f>
        <v>109.5656659</v>
      </c>
      <c r="BH4" s="1">
        <f>IF(AND('GMT DATA'!BH4&lt;&gt;"NA",'GMT DATA'!BH4&lt;&gt;"Inf"),'GMT DATA'!BH4,"")</f>
        <v>357.06328239999999</v>
      </c>
      <c r="BI4" s="1">
        <f>IF(AND('GMT DATA'!BI4&lt;&gt;"NA",'GMT DATA'!BI4&lt;&gt;"Inf"),'GMT DATA'!BI4-'GMT DATA'!BH4,"")</f>
        <v>109.56566600000002</v>
      </c>
      <c r="BJ4" s="1">
        <f>IF(AND('GMT DATA'!BJ4&lt;&gt;"NA",'GMT DATA'!BJ4&lt;&gt;"Inf"),'GMT DATA'!BK4-'GMT DATA'!BJ4,"")</f>
        <v>104.8445466</v>
      </c>
      <c r="BK4" s="1">
        <f>IF(AND('GMT DATA'!BK4&lt;&gt;"NA",'GMT DATA'!BK4&lt;&gt;"Inf"),'GMT DATA'!BK4,"")</f>
        <v>336.0391363</v>
      </c>
      <c r="BL4" s="1">
        <f>IF(AND('GMT DATA'!BL4&lt;&gt;"NA",'GMT DATA'!BL4&lt;&gt;"Inf"),'GMT DATA'!BL4-'GMT DATA'!BK4,"")</f>
        <v>104.84454649999998</v>
      </c>
      <c r="BM4" s="1">
        <f>IF(AND('GMT DATA'!BM4&lt;&gt;"NA",'GMT DATA'!BM4&lt;&gt;"Inf"),'GMT DATA'!BN4-'GMT DATA'!BM4,"")</f>
        <v>89.970910799999984</v>
      </c>
      <c r="BN4" s="1">
        <f>IF(AND('GMT DATA'!BN4&lt;&gt;"NA",'GMT DATA'!BN4&lt;&gt;"Inf"),'GMT DATA'!BN4,"")</f>
        <v>271.61389889999998</v>
      </c>
      <c r="BO4" s="1">
        <f>IF(AND('GMT DATA'!BO4&lt;&gt;"NA",'GMT DATA'!BO4&lt;&gt;"Inf"),'GMT DATA'!BO4-'GMT DATA'!BN4,"")</f>
        <v>89.970910800000013</v>
      </c>
      <c r="BP4" s="1">
        <f>IF(AND('GMT DATA'!BP4&lt;&gt;"NA",'GMT DATA'!BP4&lt;&gt;"Inf"),'GMT DATA'!BQ4-'GMT DATA'!BP4,"")</f>
        <v>60.273979179999984</v>
      </c>
      <c r="BQ4" s="1">
        <f>IF(AND('GMT DATA'!BQ4&lt;&gt;"NA",'GMT DATA'!BQ4&lt;&gt;"Inf"),'GMT DATA'!BQ4,"")</f>
        <v>148.94522219999999</v>
      </c>
      <c r="BR4" s="1">
        <f>IF(AND('GMT DATA'!BR4&lt;&gt;"NA",'GMT DATA'!BR4&lt;&gt;"Inf"),'GMT DATA'!BR4-'GMT DATA'!BQ4,"")</f>
        <v>60.273979200000014</v>
      </c>
      <c r="BS4" s="1">
        <f>IF(AND('GMT DATA'!BS4&lt;&gt;"NA",'GMT DATA'!BS4&lt;&gt;"Inf"),'GMT DATA'!BT4-'GMT DATA'!BS4,"")</f>
        <v>188.7449474</v>
      </c>
      <c r="BT4" s="1">
        <f>IF(AND('GMT DATA'!BT4&lt;&gt;"NA",'GMT DATA'!BT4&lt;&gt;"Inf"),'GMT DATA'!BT4,"")</f>
        <v>-617.98169610000002</v>
      </c>
      <c r="BU4" s="1">
        <f>IF(AND('GMT DATA'!BU4&lt;&gt;"NA",'GMT DATA'!BU4&lt;&gt;"Inf"),'GMT DATA'!BU4-'GMT DATA'!BT4,"")</f>
        <v>188.7449474</v>
      </c>
      <c r="BV4" s="1">
        <f>IF(AND('GMT DATA'!BV4&lt;&gt;"NA",'GMT DATA'!BV4&lt;&gt;"Inf"),'GMT DATA'!BW4-'GMT DATA'!BV4,"")</f>
        <v>180.85452379999998</v>
      </c>
      <c r="BW4" s="1">
        <f>IF(AND('GMT DATA'!BW4&lt;&gt;"NA",'GMT DATA'!BW4&lt;&gt;"Inf"),'GMT DATA'!BW4,"")</f>
        <v>529.82727569999997</v>
      </c>
      <c r="BX4" s="1">
        <f>IF(AND('GMT DATA'!BX4&lt;&gt;"NA",'GMT DATA'!BX4&lt;&gt;"Inf"),'GMT DATA'!BX4-'GMT DATA'!BW4,"")</f>
        <v>180.8545239</v>
      </c>
      <c r="BY4" s="4">
        <f>IF(AND('GMT DATA'!BY4&lt;&gt;"NA",'GMT DATA'!BY4&lt;&gt;"Inf"),'GMT DATA'!BZ4-'GMT DATA'!BY4,"")</f>
        <v>0.10677197199999999</v>
      </c>
      <c r="BZ4" s="4">
        <f>IF(AND('GMT DATA'!BZ4&lt;&gt;"NA",'GMT DATA'!BZ4&lt;&gt;"Inf"),'GMT DATA'!BZ4,"")</f>
        <v>0.176002203</v>
      </c>
      <c r="CA4" s="4">
        <f>IF(AND('GMT DATA'!CA4&lt;&gt;"NA",'GMT DATA'!CA4&lt;&gt;"Inf"),'GMT DATA'!CA4-'GMT DATA'!BZ4,"")</f>
        <v>0.10677197099999999</v>
      </c>
      <c r="CB4" s="4">
        <f>IF(AND('GMT DATA'!CB4&lt;&gt;"NA",'GMT DATA'!CB4&lt;&gt;"Inf"),'GMT DATA'!CC4-'GMT DATA'!CB4,"")</f>
        <v>0.12938276000000001</v>
      </c>
      <c r="CC4" s="4">
        <f>IF(AND('GMT DATA'!CC4&lt;&gt;"NA",'GMT DATA'!CC4&lt;&gt;"Inf"),'GMT DATA'!CC4,"")</f>
        <v>9.6913778000000006E-2</v>
      </c>
      <c r="CD4" s="4">
        <f>IF(AND('GMT DATA'!CD4&lt;&gt;"NA",'GMT DATA'!CD4&lt;&gt;"Inf"),'GMT DATA'!CD4-'GMT DATA'!CC4,"")</f>
        <v>0.12938276099999999</v>
      </c>
      <c r="CE4" s="4">
        <f>IF(AND('GMT DATA'!CE4&lt;&gt;"NA",'GMT DATA'!CE4&lt;&gt;"Inf"),'GMT DATA'!CF4-'GMT DATA'!CE4,"")</f>
        <v>0.11146320200000001</v>
      </c>
      <c r="CF4" s="4">
        <f>IF(AND('GMT DATA'!CF4&lt;&gt;"NA",'GMT DATA'!CF4&lt;&gt;"Inf"),'GMT DATA'!CF4,"")</f>
        <v>2.0530157E-2</v>
      </c>
      <c r="CG4" s="4">
        <f>IF(AND('GMT DATA'!CG4&lt;&gt;"NA",'GMT DATA'!CG4&lt;&gt;"Inf"),'GMT DATA'!CG4-'GMT DATA'!CF4,"")</f>
        <v>0.11146320100000001</v>
      </c>
      <c r="CH4" s="1">
        <f>IF(AND('GMT DATA'!CH4&lt;&gt;"NA",'GMT DATA'!CH4&lt;&gt;"Inf"),'GMT DATA'!CI4-'GMT DATA'!CH4,"")</f>
        <v>7.7499257010000004</v>
      </c>
      <c r="CI4" s="1">
        <f>IF(AND('GMT DATA'!CI4&lt;&gt;"NA",'GMT DATA'!CI4&lt;&gt;"Inf"),'GMT DATA'!CI4,"")</f>
        <v>7.1832667260000003</v>
      </c>
      <c r="CJ4" s="1">
        <f>IF(AND('GMT DATA'!CJ4&lt;&gt;"NA",'GMT DATA'!CJ4&lt;&gt;"Inf"),'GMT DATA'!CJ4-'GMT DATA'!CI4,"")</f>
        <v>7.7499257039999998</v>
      </c>
      <c r="CK4" s="1">
        <f>IF(AND('GMT DATA'!CK4&lt;&gt;"NA",'GMT DATA'!CK4&lt;&gt;"Inf"),'GMT DATA'!CL4-'GMT DATA'!CK4,"")</f>
        <v>3.9187407570000001</v>
      </c>
      <c r="CL4" s="1">
        <f>IF(AND('GMT DATA'!CL4&lt;&gt;"NA",'GMT DATA'!CL4&lt;&gt;"Inf"),'GMT DATA'!CL4,"")</f>
        <v>-2.8654761899999999</v>
      </c>
      <c r="CM4" s="1">
        <f>IF(AND('GMT DATA'!CM4&lt;&gt;"NA",'GMT DATA'!CM4&lt;&gt;"Inf"),'GMT DATA'!CM4-'GMT DATA'!CL4,"")</f>
        <v>3.9187407570000001</v>
      </c>
      <c r="CN4" s="1">
        <f>IF(AND('GMT DATA'!CN4&lt;&gt;"NA",'GMT DATA'!CN4&lt;&gt;"Inf"),'GMT DATA'!CO4-'GMT DATA'!CN4,"")</f>
        <v>3.1196681069999999</v>
      </c>
      <c r="CO4" s="1">
        <f>IF(AND('GMT DATA'!CO4&lt;&gt;"NA",'GMT DATA'!CO4&lt;&gt;"Inf"),'GMT DATA'!CO4,"")</f>
        <v>1.122142857</v>
      </c>
      <c r="CP4" s="1">
        <f>IF(AND('GMT DATA'!CP4&lt;&gt;"NA",'GMT DATA'!CP4&lt;&gt;"Inf"),'GMT DATA'!CP4-'GMT DATA'!CO4,"")</f>
        <v>3.1196681069999999</v>
      </c>
      <c r="CQ4" s="1">
        <f>IF(AND('GMT DATA'!CQ4&lt;&gt;"NA",'GMT DATA'!CQ4&lt;&gt;"Inf"),'GMT DATA'!CR4-'GMT DATA'!CQ4,"")</f>
        <v>5.7418106090000007</v>
      </c>
      <c r="CR4" s="1">
        <f>IF(AND('GMT DATA'!CR4&lt;&gt;"NA",'GMT DATA'!CR4&lt;&gt;"Inf"),'GMT DATA'!CR4,"")</f>
        <v>1.7342857140000001</v>
      </c>
      <c r="CS4" s="1">
        <f>IF(AND('GMT DATA'!CS4&lt;&gt;"NA",'GMT DATA'!CS4&lt;&gt;"Inf"),'GMT DATA'!CS4-'GMT DATA'!CR4,"")</f>
        <v>5.7418106089999998</v>
      </c>
      <c r="CT4" s="1">
        <f>IF(AND('GMT DATA'!CT4&lt;&gt;"NA",'GMT DATA'!CT4&lt;&gt;"Inf"),'GMT DATA'!CU4-'GMT DATA'!CT4,"")</f>
        <v>0.51945070699999996</v>
      </c>
      <c r="CU4" s="1">
        <f>IF(AND('GMT DATA'!CU4&lt;&gt;"NA",'GMT DATA'!CU4&lt;&gt;"Inf"),'GMT DATA'!CU4,"")</f>
        <v>0.751190476</v>
      </c>
      <c r="CV4" s="1">
        <f>IF(AND('GMT DATA'!CV4&lt;&gt;"NA",'GMT DATA'!CV4&lt;&gt;"Inf"),'GMT DATA'!CV4-'GMT DATA'!CU4,"")</f>
        <v>0.51945070699999996</v>
      </c>
      <c r="CW4" s="1">
        <f>IF(AND('GMT DATA'!CW4&lt;&gt;"NA",'GMT DATA'!CW4&lt;&gt;"Inf"),'GMT DATA'!CX4-'GMT DATA'!CW4,"")</f>
        <v>0.16839098199999999</v>
      </c>
      <c r="CX4" s="1">
        <f>IF(AND('GMT DATA'!CX4&lt;&gt;"NA",'GMT DATA'!CX4&lt;&gt;"Inf"),'GMT DATA'!CX4,"")</f>
        <v>-0.150741922</v>
      </c>
      <c r="CY4" s="1">
        <f>IF(AND('GMT DATA'!CY4&lt;&gt;"NA",'GMT DATA'!CY4&lt;&gt;"Inf"),'GMT DATA'!CY4-'GMT DATA'!CX4,"")</f>
        <v>0.16839098299999999</v>
      </c>
      <c r="CZ4" s="1">
        <f>IF(AND('GMT DATA'!CZ4&lt;&gt;"NA",'GMT DATA'!CZ4&lt;&gt;"Inf"),'GMT DATA'!DA4-'GMT DATA'!CZ4,"")</f>
        <v>2.2727719180000001</v>
      </c>
      <c r="DA4" s="1">
        <f>IF(AND('GMT DATA'!DA4&lt;&gt;"NA",'GMT DATA'!DA4&lt;&gt;"Inf"),'GMT DATA'!DA4,"")</f>
        <v>0.82212483000000003</v>
      </c>
      <c r="DB4" s="1">
        <f>IF(AND('GMT DATA'!DB4&lt;&gt;"NA",'GMT DATA'!DB4&lt;&gt;"Inf"),'GMT DATA'!DB4-'GMT DATA'!DA4,"")</f>
        <v>2.2727719180000001</v>
      </c>
      <c r="DC4" s="1">
        <f>IF(AND('GMT DATA'!DC4&lt;&gt;"NA",'GMT DATA'!DC4&lt;&gt;"Inf"),'GMT DATA'!DD4-'GMT DATA'!DC4,"")</f>
        <v>15.135128293000001</v>
      </c>
      <c r="DD4" s="1">
        <f>IF(AND('GMT DATA'!DD4&lt;&gt;"NA",'GMT DATA'!DD4&lt;&gt;"Inf"),'GMT DATA'!DD4,"")</f>
        <v>12.43193469</v>
      </c>
      <c r="DE4" s="1">
        <f>IF(AND('GMT DATA'!DE4&lt;&gt;"NA",'GMT DATA'!DE4&lt;&gt;"Inf"),'GMT DATA'!DE4-'GMT DATA'!DD4,"")</f>
        <v>15.1351283</v>
      </c>
    </row>
    <row r="5" spans="1:109">
      <c r="A5" t="str">
        <f>IF(AND('GMT DATA'!A5&lt;&gt;"NA",'GMT DATA'!A5&lt;&gt;"Inf"),'GMT DATA'!A5,"")</f>
        <v>+2C</v>
      </c>
      <c r="B5" s="1">
        <f>IF(AND('GMT DATA'!B5&lt;&gt;"NA",'GMT DATA'!B5&lt;&gt;"Inf"),'GMT DATA'!C5-'GMT DATA'!B5,"")</f>
        <v>0.95064021499999996</v>
      </c>
      <c r="C5" s="1">
        <f>IF(AND('GMT DATA'!C5&lt;&gt;"NA",'GMT DATA'!C5&lt;&gt;"Inf"),'GMT DATA'!C5,"")</f>
        <v>2.8654327049999999</v>
      </c>
      <c r="D5" s="1">
        <f>IF(AND('GMT DATA'!D5&lt;&gt;"NA",'GMT DATA'!D5&lt;&gt;"Inf"),'GMT DATA'!D5-'GMT DATA'!C5,"")</f>
        <v>0.95064021499999996</v>
      </c>
      <c r="E5" s="1">
        <f>IF(AND('GMT DATA'!E5&lt;&gt;"NA",'GMT DATA'!E5&lt;&gt;"Inf"),'GMT DATA'!F5-'GMT DATA'!E5,"")</f>
        <v>0.61326350299999977</v>
      </c>
      <c r="F5" s="1">
        <f>IF(AND('GMT DATA'!F5&lt;&gt;"NA",'GMT DATA'!F5&lt;&gt;"Inf"),'GMT DATA'!F5,"")</f>
        <v>3.1578057099999999</v>
      </c>
      <c r="G5" s="1">
        <f>IF(AND('GMT DATA'!G5&lt;&gt;"NA",'GMT DATA'!G5&lt;&gt;"Inf"),'GMT DATA'!G5-'GMT DATA'!F5,"")</f>
        <v>0.61326350200000013</v>
      </c>
      <c r="H5" s="1">
        <f>IF(AND('GMT DATA'!H5&lt;&gt;"NA",'GMT DATA'!H5&lt;&gt;"Inf"),'GMT DATA'!I5-'GMT DATA'!H5,"")</f>
        <v>0.53651711000000013</v>
      </c>
      <c r="I5" s="1">
        <f>IF(AND('GMT DATA'!I5&lt;&gt;"NA",'GMT DATA'!I5&lt;&gt;"Inf"),'GMT DATA'!I5,"")</f>
        <v>2.939883493</v>
      </c>
      <c r="J5" s="1">
        <f>IF(AND('GMT DATA'!J5&lt;&gt;"NA",'GMT DATA'!J5&lt;&gt;"Inf"),'GMT DATA'!J5-'GMT DATA'!I5,"")</f>
        <v>0.53651710900000005</v>
      </c>
      <c r="K5" s="1">
        <f>IF(AND('GMT DATA'!K5&lt;&gt;"NA",'GMT DATA'!K5&lt;&gt;"Inf"),'GMT DATA'!L5-'GMT DATA'!K5,"")</f>
        <v>1.2638472399999998</v>
      </c>
      <c r="L5" s="1">
        <f>IF(AND('GMT DATA'!L5&lt;&gt;"NA",'GMT DATA'!L5&lt;&gt;"Inf"),'GMT DATA'!L5,"")</f>
        <v>2.8563130129999998</v>
      </c>
      <c r="M5" s="1">
        <f>IF(AND('GMT DATA'!M5&lt;&gt;"NA",'GMT DATA'!M5&lt;&gt;"Inf"),'GMT DATA'!M5-'GMT DATA'!L5,"")</f>
        <v>1.263847239</v>
      </c>
      <c r="N5" s="1">
        <f>IF(AND('GMT DATA'!N5&lt;&gt;"NA",'GMT DATA'!N5&lt;&gt;"Inf"),'GMT DATA'!O5-'GMT DATA'!N5,"")</f>
        <v>0.72516168999999975</v>
      </c>
      <c r="O5" s="1">
        <f>IF(AND('GMT DATA'!O5&lt;&gt;"NA",'GMT DATA'!O5&lt;&gt;"Inf"),'GMT DATA'!O5,"")</f>
        <v>3.2365904529999998</v>
      </c>
      <c r="P5" s="1">
        <f>IF(AND('GMT DATA'!P5&lt;&gt;"NA",'GMT DATA'!P5&lt;&gt;"Inf"),'GMT DATA'!P5-'GMT DATA'!O5,"")</f>
        <v>0.72516169000000019</v>
      </c>
      <c r="Q5" s="1">
        <f>IF(AND('GMT DATA'!Q5&lt;&gt;"NA",'GMT DATA'!Q5&lt;&gt;"Inf"),'GMT DATA'!R5-'GMT DATA'!Q5,"")</f>
        <v>2.7234488960000003</v>
      </c>
      <c r="R5" s="1">
        <f>IF(AND('GMT DATA'!R5&lt;&gt;"NA",'GMT DATA'!R5&lt;&gt;"Inf"),'GMT DATA'!R5,"")</f>
        <v>5.7991621760000003</v>
      </c>
      <c r="S5" s="1">
        <f>IF(AND('GMT DATA'!S5&lt;&gt;"NA",'GMT DATA'!S5&lt;&gt;"Inf"),'GMT DATA'!S5-'GMT DATA'!R5,"")</f>
        <v>2.7234488969999999</v>
      </c>
      <c r="T5" s="1">
        <f>IF(AND('GMT DATA'!T5&lt;&gt;"NA",'GMT DATA'!T5&lt;&gt;"Inf"),'GMT DATA'!U5-'GMT DATA'!T5,"")</f>
        <v>0.93713896399999985</v>
      </c>
      <c r="U5" s="1">
        <f>IF(AND('GMT DATA'!U5&lt;&gt;"NA",'GMT DATA'!U5&lt;&gt;"Inf"),'GMT DATA'!U5,"")</f>
        <v>3.545319337</v>
      </c>
      <c r="V5" s="1">
        <f>IF(AND('GMT DATA'!V5&lt;&gt;"NA",'GMT DATA'!V5&lt;&gt;"Inf"),'GMT DATA'!V5-'GMT DATA'!U5,"")</f>
        <v>0.9371389640000003</v>
      </c>
      <c r="W5" s="1">
        <f>IF(AND('GMT DATA'!W5&lt;&gt;"NA",'GMT DATA'!W5&lt;&gt;"Inf"),'GMT DATA'!X5-'GMT DATA'!W5,"")</f>
        <v>6.9746941699999994</v>
      </c>
      <c r="X5" s="1">
        <f>IF(AND('GMT DATA'!X5&lt;&gt;"NA",'GMT DATA'!X5&lt;&gt;"Inf"),'GMT DATA'!X5,"")</f>
        <v>29.295238099999999</v>
      </c>
      <c r="Y5" s="1">
        <f>IF(AND('GMT DATA'!Y5&lt;&gt;"NA",'GMT DATA'!Y5&lt;&gt;"Inf"),'GMT DATA'!Y5-'GMT DATA'!X5,"")</f>
        <v>6.9746941599999985</v>
      </c>
      <c r="Z5" s="1">
        <f>IF(AND('GMT DATA'!Z5&lt;&gt;"NA",'GMT DATA'!Z5&lt;&gt;"Inf"),'GMT DATA'!AA5-'GMT DATA'!Z5,"")</f>
        <v>6.0503601800000002</v>
      </c>
      <c r="AA5" s="1">
        <f>IF(AND('GMT DATA'!AA5&lt;&gt;"NA",'GMT DATA'!AA5&lt;&gt;"Inf"),'GMT DATA'!AA5,"")</f>
        <v>18.08404762</v>
      </c>
      <c r="AB5" s="1">
        <f>IF(AND('GMT DATA'!AB5&lt;&gt;"NA",'GMT DATA'!AB5&lt;&gt;"Inf"),'GMT DATA'!AB5-'GMT DATA'!AA5,"")</f>
        <v>6.050360180000002</v>
      </c>
      <c r="AC5" s="1">
        <f>IF(AND('GMT DATA'!AC5&lt;&gt;"NA",'GMT DATA'!AC5&lt;&gt;"Inf"),'GMT DATA'!AD5-'GMT DATA'!AC5,"")</f>
        <v>7.8038877700000029</v>
      </c>
      <c r="AD5" s="1">
        <f>IF(AND('GMT DATA'!AD5&lt;&gt;"NA",'GMT DATA'!AD5&lt;&gt;"Inf"),'GMT DATA'!AD5,"")</f>
        <v>-39.74690476</v>
      </c>
      <c r="AE5" s="1">
        <f>IF(AND('GMT DATA'!AE5&lt;&gt;"NA",'GMT DATA'!AE5&lt;&gt;"Inf"),'GMT DATA'!AE5-'GMT DATA'!AD5,"")</f>
        <v>7.8038877599999985</v>
      </c>
      <c r="AF5" s="1">
        <f>IF(AND('GMT DATA'!AF5&lt;&gt;"NA",'GMT DATA'!AF5&lt;&gt;"Inf"),'GMT DATA'!AG5-'GMT DATA'!AF5,"")</f>
        <v>1.9090308519999999</v>
      </c>
      <c r="AG5" s="1">
        <f>MAX(IF(AND('GMT DATA'!AG5&lt;&gt;"NA",'GMT DATA'!AG5&lt;&gt;"Inf"),'GMT DATA'!AG5,""),-AG$2)</f>
        <v>-3.4535714290000001</v>
      </c>
      <c r="AH5" s="1">
        <f>MAX(0,MIN(IF(AND('GMT DATA'!AH5&lt;&gt;"NA",'GMT DATA'!AH5&lt;&gt;"Inf"),'GMT DATA'!AH5-'GMT DATA'!AG5,""),AG5+AG$2))</f>
        <v>0.64642857099999951</v>
      </c>
      <c r="AI5" s="1">
        <f>IF(AND('GMT DATA'!AI5&lt;&gt;"NA",'GMT DATA'!AI5&lt;&gt;"Inf"),'GMT DATA'!AJ5-'GMT DATA'!AI5,"")</f>
        <v>5.3740912400000003</v>
      </c>
      <c r="AJ5" s="1">
        <f>IF(AND('GMT DATA'!AJ5&lt;&gt;"NA",'GMT DATA'!AJ5&lt;&gt;"Inf"),'GMT DATA'!AJ5,"")</f>
        <v>18.770952380000001</v>
      </c>
      <c r="AK5" s="1">
        <f>IF(AND('GMT DATA'!AK5&lt;&gt;"NA",'GMT DATA'!AK5&lt;&gt;"Inf"),'GMT DATA'!AK5-'GMT DATA'!AJ5,"")</f>
        <v>5.3740912399999985</v>
      </c>
      <c r="AL5" s="1">
        <f>IF(AND('GMT DATA'!AL5&lt;&gt;"NA",'GMT DATA'!AL5&lt;&gt;"Inf"),'GMT DATA'!AM5-'GMT DATA'!AL5,"")</f>
        <v>3.5161658899999999</v>
      </c>
      <c r="AM5" s="1">
        <f>IF(AND('GMT DATA'!AM5&lt;&gt;"NA",'GMT DATA'!AM5&lt;&gt;"Inf"),'GMT DATA'!AM5,"")</f>
        <v>-16.317857140000001</v>
      </c>
      <c r="AN5" s="1">
        <f>IF(AND('GMT DATA'!AN5&lt;&gt;"NA",'GMT DATA'!AN5&lt;&gt;"Inf"),'GMT DATA'!AN5-'GMT DATA'!AM5,"")</f>
        <v>3.5161658800000009</v>
      </c>
      <c r="AO5" s="1">
        <f>IF(AND('GMT DATA'!AO5&lt;&gt;"NA",'GMT DATA'!AO5&lt;&gt;"Inf"),'GMT DATA'!AP5-'GMT DATA'!AO5,"")</f>
        <v>7.0800149999999995</v>
      </c>
      <c r="AP5" s="1">
        <f>IF(AND('GMT DATA'!AP5&lt;&gt;"NA",'GMT DATA'!AP5&lt;&gt;"Inf"),'GMT DATA'!AP5,"")</f>
        <v>35.088809519999998</v>
      </c>
      <c r="AQ5" s="1">
        <f>IF(AND('GMT DATA'!AQ5&lt;&gt;"NA",'GMT DATA'!AQ5&lt;&gt;"Inf"),'GMT DATA'!AQ5-'GMT DATA'!AP5,"")</f>
        <v>7.0800150100000039</v>
      </c>
      <c r="AR5" s="1">
        <f>IF(AND('GMT DATA'!AR5&lt;&gt;"NA",'GMT DATA'!AR5&lt;&gt;"Inf"),'GMT DATA'!AS5-'GMT DATA'!AR5,"")</f>
        <v>11.206052450000001</v>
      </c>
      <c r="AS5" s="1">
        <f>IF(AND('GMT DATA'!AS5&lt;&gt;"NA",'GMT DATA'!AS5&lt;&gt;"Inf"),'GMT DATA'!AS5,"")</f>
        <v>-24.62190476</v>
      </c>
      <c r="AT5" s="1">
        <f>IF(AND('GMT DATA'!AT5&lt;&gt;"NA",'GMT DATA'!AT5&lt;&gt;"Inf"),'GMT DATA'!AT5-'GMT DATA'!AS5,"")</f>
        <v>11.206052439999999</v>
      </c>
      <c r="AU5" s="1">
        <f>IF(AND('GMT DATA'!AU5&lt;&gt;"NA",'GMT DATA'!AU5&lt;&gt;"Inf"),'GMT DATA'!AV5-'GMT DATA'!AU5,"")</f>
        <v>5.903827691</v>
      </c>
      <c r="AV5" s="1">
        <f>IF(AND('GMT DATA'!AV5&lt;&gt;"NA",'GMT DATA'!AV5&lt;&gt;"Inf"),'GMT DATA'!AV5,"")</f>
        <v>15.089761899999999</v>
      </c>
      <c r="AW5" s="1">
        <f>IF(AND('GMT DATA'!AW5&lt;&gt;"NA",'GMT DATA'!AW5&lt;&gt;"Inf"),'GMT DATA'!AW5-'GMT DATA'!AV5,"")</f>
        <v>5.9038277000000008</v>
      </c>
      <c r="AX5" s="1">
        <f>IF(AND('GMT DATA'!AX5&lt;&gt;"NA",'GMT DATA'!AX5&lt;&gt;"Inf"),'GMT DATA'!AY5-'GMT DATA'!AX5,"")</f>
        <v>12.48289394</v>
      </c>
      <c r="AY5" s="1">
        <f>IF(AND('GMT DATA'!AY5&lt;&gt;"NA",'GMT DATA'!AY5&lt;&gt;"Inf"),'GMT DATA'!AY5,"")</f>
        <v>39.71166667</v>
      </c>
      <c r="AZ5" s="1">
        <f>IF(AND('GMT DATA'!AZ5&lt;&gt;"NA",'GMT DATA'!AZ5&lt;&gt;"Inf"),'GMT DATA'!AZ5-'GMT DATA'!AY5,"")</f>
        <v>12.482893930000003</v>
      </c>
      <c r="BA5" s="1">
        <f>IF(AND('GMT DATA'!BA5&lt;&gt;"NA",'GMT DATA'!BA5&lt;&gt;"Inf"),'GMT DATA'!BB5-'GMT DATA'!BA5,"")</f>
        <v>133.81098729999997</v>
      </c>
      <c r="BB5" s="1">
        <f>IF(AND('GMT DATA'!BB5&lt;&gt;"NA",'GMT DATA'!BB5&lt;&gt;"Inf"),'GMT DATA'!BB5,"")</f>
        <v>729.06569209999998</v>
      </c>
      <c r="BC5" s="1">
        <f>IF(AND('GMT DATA'!BC5&lt;&gt;"NA",'GMT DATA'!BC5&lt;&gt;"Inf"),'GMT DATA'!BC5-'GMT DATA'!BB5,"")</f>
        <v>133.81098740000004</v>
      </c>
      <c r="BD5" s="1">
        <f>IF(AND('GMT DATA'!BD5&lt;&gt;"NA",'GMT DATA'!BD5&lt;&gt;"Inf"),'GMT DATA'!BE5-'GMT DATA'!BD5,"")</f>
        <v>117.35519750000003</v>
      </c>
      <c r="BE5" s="1">
        <f>IF(AND('GMT DATA'!BE5&lt;&gt;"NA",'GMT DATA'!BE5&lt;&gt;"Inf"),'GMT DATA'!BE5,"")</f>
        <v>571.60474220000003</v>
      </c>
      <c r="BF5" s="1">
        <f>IF(AND('GMT DATA'!BF5&lt;&gt;"NA",'GMT DATA'!BF5&lt;&gt;"Inf"),'GMT DATA'!BF5-'GMT DATA'!BE5,"")</f>
        <v>117.35519739999995</v>
      </c>
      <c r="BG5" s="1">
        <f>IF(AND('GMT DATA'!BG5&lt;&gt;"NA",'GMT DATA'!BG5&lt;&gt;"Inf"),'GMT DATA'!BH5-'GMT DATA'!BG5,"")</f>
        <v>113.09401500000001</v>
      </c>
      <c r="BH5" s="1">
        <f>IF(AND('GMT DATA'!BH5&lt;&gt;"NA",'GMT DATA'!BH5&lt;&gt;"Inf"),'GMT DATA'!BH5,"")</f>
        <v>539.9649862</v>
      </c>
      <c r="BI5" s="1">
        <f>IF(AND('GMT DATA'!BI5&lt;&gt;"NA",'GMT DATA'!BI5&lt;&gt;"Inf"),'GMT DATA'!BI5-'GMT DATA'!BH5,"")</f>
        <v>113.09401490000005</v>
      </c>
      <c r="BJ5" s="1">
        <f>IF(AND('GMT DATA'!BJ5&lt;&gt;"NA",'GMT DATA'!BJ5&lt;&gt;"Inf"),'GMT DATA'!BK5-'GMT DATA'!BJ5,"")</f>
        <v>108.31071510000004</v>
      </c>
      <c r="BK5" s="1">
        <f>IF(AND('GMT DATA'!BK5&lt;&gt;"NA",'GMT DATA'!BK5&lt;&gt;"Inf"),'GMT DATA'!BK5,"")</f>
        <v>508.98672060000001</v>
      </c>
      <c r="BL5" s="1">
        <f>IF(AND('GMT DATA'!BL5&lt;&gt;"NA",'GMT DATA'!BL5&lt;&gt;"Inf"),'GMT DATA'!BL5-'GMT DATA'!BK5,"")</f>
        <v>108.31071499999996</v>
      </c>
      <c r="BM5" s="1">
        <f>IF(AND('GMT DATA'!BM5&lt;&gt;"NA",'GMT DATA'!BM5&lt;&gt;"Inf"),'GMT DATA'!BN5-'GMT DATA'!BM5,"")</f>
        <v>91.527726700000017</v>
      </c>
      <c r="BN5" s="1">
        <f>IF(AND('GMT DATA'!BN5&lt;&gt;"NA",'GMT DATA'!BN5&lt;&gt;"Inf"),'GMT DATA'!BN5,"")</f>
        <v>416.28857970000001</v>
      </c>
      <c r="BO5" s="1">
        <f>IF(AND('GMT DATA'!BO5&lt;&gt;"NA",'GMT DATA'!BO5&lt;&gt;"Inf"),'GMT DATA'!BO5-'GMT DATA'!BN5,"")</f>
        <v>91.52772669999996</v>
      </c>
      <c r="BP5" s="1">
        <f>IF(AND('GMT DATA'!BP5&lt;&gt;"NA",'GMT DATA'!BP5&lt;&gt;"Inf"),'GMT DATA'!BQ5-'GMT DATA'!BP5,"")</f>
        <v>61.767488500000013</v>
      </c>
      <c r="BQ5" s="1">
        <f>IF(AND('GMT DATA'!BQ5&lt;&gt;"NA",'GMT DATA'!BQ5&lt;&gt;"Inf"),'GMT DATA'!BQ5,"")</f>
        <v>241.95843060000001</v>
      </c>
      <c r="BR5" s="1">
        <f>IF(AND('GMT DATA'!BR5&lt;&gt;"NA",'GMT DATA'!BR5&lt;&gt;"Inf"),'GMT DATA'!BR5-'GMT DATA'!BQ5,"")</f>
        <v>61.767488499999985</v>
      </c>
      <c r="BS5" s="1">
        <f>IF(AND('GMT DATA'!BS5&lt;&gt;"NA",'GMT DATA'!BS5&lt;&gt;"Inf"),'GMT DATA'!BT5-'GMT DATA'!BS5,"")</f>
        <v>181.24604009999996</v>
      </c>
      <c r="BT5" s="1">
        <f>IF(AND('GMT DATA'!BT5&lt;&gt;"NA",'GMT DATA'!BT5&lt;&gt;"Inf"),'GMT DATA'!BT5,"")</f>
        <v>-885.26985290000005</v>
      </c>
      <c r="BU5" s="1">
        <f>IF(AND('GMT DATA'!BU5&lt;&gt;"NA",'GMT DATA'!BU5&lt;&gt;"Inf"),'GMT DATA'!BU5-'GMT DATA'!BT5,"")</f>
        <v>181.2460397000001</v>
      </c>
      <c r="BV5" s="1">
        <f>IF(AND('GMT DATA'!BV5&lt;&gt;"NA",'GMT DATA'!BV5&lt;&gt;"Inf"),'GMT DATA'!BW5-'GMT DATA'!BV5,"")</f>
        <v>169.26695340000003</v>
      </c>
      <c r="BW5" s="1">
        <f>IF(AND('GMT DATA'!BW5&lt;&gt;"NA",'GMT DATA'!BW5&lt;&gt;"Inf"),'GMT DATA'!BW5,"")</f>
        <v>797.57419010000001</v>
      </c>
      <c r="BX5" s="1">
        <f>IF(AND('GMT DATA'!BX5&lt;&gt;"NA",'GMT DATA'!BX5&lt;&gt;"Inf"),'GMT DATA'!BX5-'GMT DATA'!BW5,"")</f>
        <v>169.26695340000003</v>
      </c>
      <c r="BY5" s="4">
        <f>IF(AND('GMT DATA'!BY5&lt;&gt;"NA",'GMT DATA'!BY5&lt;&gt;"Inf"),'GMT DATA'!BZ5-'GMT DATA'!BY5,"")</f>
        <v>9.8827672000000005E-2</v>
      </c>
      <c r="BZ5" s="4">
        <f>IF(AND('GMT DATA'!BZ5&lt;&gt;"NA",'GMT DATA'!BZ5&lt;&gt;"Inf"),'GMT DATA'!BZ5,"")</f>
        <v>0.23357401</v>
      </c>
      <c r="CA5" s="4">
        <f>IF(AND('GMT DATA'!CA5&lt;&gt;"NA",'GMT DATA'!CA5&lt;&gt;"Inf"),'GMT DATA'!CA5-'GMT DATA'!BZ5,"")</f>
        <v>9.8827671000000006E-2</v>
      </c>
      <c r="CB5" s="4">
        <f>IF(AND('GMT DATA'!CB5&lt;&gt;"NA",'GMT DATA'!CB5&lt;&gt;"Inf"),'GMT DATA'!CC5-'GMT DATA'!CB5,"")</f>
        <v>0.14829236699999998</v>
      </c>
      <c r="CC5" s="4">
        <f>IF(AND('GMT DATA'!CC5&lt;&gt;"NA",'GMT DATA'!CC5&lt;&gt;"Inf"),'GMT DATA'!CC5,"")</f>
        <v>0.14723503099999999</v>
      </c>
      <c r="CD5" s="4">
        <f>IF(AND('GMT DATA'!CD5&lt;&gt;"NA",'GMT DATA'!CD5&lt;&gt;"Inf"),'GMT DATA'!CD5-'GMT DATA'!CC5,"")</f>
        <v>0.14829236600000004</v>
      </c>
      <c r="CE5" s="4">
        <f>IF(AND('GMT DATA'!CE5&lt;&gt;"NA",'GMT DATA'!CE5&lt;&gt;"Inf"),'GMT DATA'!CF5-'GMT DATA'!CE5,"")</f>
        <v>0.15043521700000001</v>
      </c>
      <c r="CF5" s="4">
        <f>IF(AND('GMT DATA'!CF5&lt;&gt;"NA",'GMT DATA'!CF5&lt;&gt;"Inf"),'GMT DATA'!CF5,"")</f>
        <v>6.0632336000000002E-2</v>
      </c>
      <c r="CG5" s="4">
        <f>IF(AND('GMT DATA'!CG5&lt;&gt;"NA",'GMT DATA'!CG5&lt;&gt;"Inf"),'GMT DATA'!CG5-'GMT DATA'!CF5,"")</f>
        <v>0.15043521699999998</v>
      </c>
      <c r="CH5" s="1">
        <f>IF(AND('GMT DATA'!CH5&lt;&gt;"NA",'GMT DATA'!CH5&lt;&gt;"Inf"),'GMT DATA'!CI5-'GMT DATA'!CH5,"")</f>
        <v>7.9613859900000001</v>
      </c>
      <c r="CI5" s="1">
        <f>IF(AND('GMT DATA'!CI5&lt;&gt;"NA",'GMT DATA'!CI5&lt;&gt;"Inf"),'GMT DATA'!CI5,"")</f>
        <v>10.61821913</v>
      </c>
      <c r="CJ5" s="1">
        <f>IF(AND('GMT DATA'!CJ5&lt;&gt;"NA",'GMT DATA'!CJ5&lt;&gt;"Inf"),'GMT DATA'!CJ5-'GMT DATA'!CI5,"")</f>
        <v>7.9613859900000001</v>
      </c>
      <c r="CK5" s="1">
        <f>IF(AND('GMT DATA'!CK5&lt;&gt;"NA",'GMT DATA'!CK5&lt;&gt;"Inf"),'GMT DATA'!CL5-'GMT DATA'!CK5,"")</f>
        <v>3.1689178779999994</v>
      </c>
      <c r="CL5" s="1">
        <f>IF(AND('GMT DATA'!CL5&lt;&gt;"NA",'GMT DATA'!CL5&lt;&gt;"Inf"),'GMT DATA'!CL5,"")</f>
        <v>-4.3869047620000003</v>
      </c>
      <c r="CM5" s="1">
        <f>IF(AND('GMT DATA'!CM5&lt;&gt;"NA",'GMT DATA'!CM5&lt;&gt;"Inf"),'GMT DATA'!CM5-'GMT DATA'!CL5,"")</f>
        <v>3.1689178780000002</v>
      </c>
      <c r="CN5" s="1">
        <f>IF(AND('GMT DATA'!CN5&lt;&gt;"NA",'GMT DATA'!CN5&lt;&gt;"Inf"),'GMT DATA'!CO5-'GMT DATA'!CN5,"")</f>
        <v>3.3774291630000004</v>
      </c>
      <c r="CO5" s="1">
        <f>IF(AND('GMT DATA'!CO5&lt;&gt;"NA",'GMT DATA'!CO5&lt;&gt;"Inf"),'GMT DATA'!CO5,"")</f>
        <v>1.1459523810000001</v>
      </c>
      <c r="CP5" s="1">
        <f>IF(AND('GMT DATA'!CP5&lt;&gt;"NA",'GMT DATA'!CP5&lt;&gt;"Inf"),'GMT DATA'!CP5-'GMT DATA'!CO5,"")</f>
        <v>3.3774291620000003</v>
      </c>
      <c r="CQ5" s="1">
        <f>IF(AND('GMT DATA'!CQ5&lt;&gt;"NA",'GMT DATA'!CQ5&lt;&gt;"Inf"),'GMT DATA'!CR5-'GMT DATA'!CQ5,"")</f>
        <v>5.5339356239999997</v>
      </c>
      <c r="CR5" s="1">
        <f>IF(AND('GMT DATA'!CR5&lt;&gt;"NA",'GMT DATA'!CR5&lt;&gt;"Inf"),'GMT DATA'!CR5,"")</f>
        <v>3.2295238099999999</v>
      </c>
      <c r="CS5" s="1">
        <f>IF(AND('GMT DATA'!CS5&lt;&gt;"NA",'GMT DATA'!CS5&lt;&gt;"Inf"),'GMT DATA'!CS5-'GMT DATA'!CR5,"")</f>
        <v>5.5339356229999996</v>
      </c>
      <c r="CT5" s="1">
        <f>IF(AND('GMT DATA'!CT5&lt;&gt;"NA",'GMT DATA'!CT5&lt;&gt;"Inf"),'GMT DATA'!CU5-'GMT DATA'!CT5,"")</f>
        <v>0.46183854800000007</v>
      </c>
      <c r="CU5" s="1">
        <f>IF(AND('GMT DATA'!CU5&lt;&gt;"NA",'GMT DATA'!CU5&lt;&gt;"Inf"),'GMT DATA'!CU5,"")</f>
        <v>0.93928571400000005</v>
      </c>
      <c r="CV5" s="1">
        <f>IF(AND('GMT DATA'!CV5&lt;&gt;"NA",'GMT DATA'!CV5&lt;&gt;"Inf"),'GMT DATA'!CV5-'GMT DATA'!CU5,"")</f>
        <v>0.4618385479999999</v>
      </c>
      <c r="CW5" s="1">
        <f>IF(AND('GMT DATA'!CW5&lt;&gt;"NA",'GMT DATA'!CW5&lt;&gt;"Inf"),'GMT DATA'!CX5-'GMT DATA'!CW5,"")</f>
        <v>0.15703367000000001</v>
      </c>
      <c r="CX5" s="1">
        <f>IF(AND('GMT DATA'!CX5&lt;&gt;"NA",'GMT DATA'!CX5&lt;&gt;"Inf"),'GMT DATA'!CX5,"")</f>
        <v>-0.240329505</v>
      </c>
      <c r="CY5" s="1">
        <f>IF(AND('GMT DATA'!CY5&lt;&gt;"NA",'GMT DATA'!CY5&lt;&gt;"Inf"),'GMT DATA'!CY5-'GMT DATA'!CX5,"")</f>
        <v>0.15703367099999999</v>
      </c>
      <c r="CZ5" s="1">
        <f>IF(AND('GMT DATA'!CZ5&lt;&gt;"NA",'GMT DATA'!CZ5&lt;&gt;"Inf"),'GMT DATA'!DA5-'GMT DATA'!CZ5,"")</f>
        <v>2.6385948930000001</v>
      </c>
      <c r="DA5" s="1">
        <f>IF(AND('GMT DATA'!DA5&lt;&gt;"NA",'GMT DATA'!DA5&lt;&gt;"Inf"),'GMT DATA'!DA5,"")</f>
        <v>1.3747398710000001</v>
      </c>
      <c r="DB5" s="1">
        <f>IF(AND('GMT DATA'!DB5&lt;&gt;"NA",'GMT DATA'!DB5&lt;&gt;"Inf"),'GMT DATA'!DB5-'GMT DATA'!DA5,"")</f>
        <v>2.6385948929999996</v>
      </c>
      <c r="DC5" s="1">
        <f>IF(AND('GMT DATA'!DC5&lt;&gt;"NA",'GMT DATA'!DC5&lt;&gt;"Inf"),'GMT DATA'!DD5-'GMT DATA'!DC5,"")</f>
        <v>25.059910950000003</v>
      </c>
      <c r="DD5" s="1">
        <f>IF(AND('GMT DATA'!DD5&lt;&gt;"NA",'GMT DATA'!DD5&lt;&gt;"Inf"),'GMT DATA'!DD5,"")</f>
        <v>20.06372971</v>
      </c>
      <c r="DE5" s="1">
        <f>IF(AND('GMT DATA'!DE5&lt;&gt;"NA",'GMT DATA'!DE5&lt;&gt;"Inf"),'GMT DATA'!DE5-'GMT DATA'!DD5,"")</f>
        <v>25.05991096</v>
      </c>
    </row>
    <row r="6" spans="1:109">
      <c r="A6" t="str">
        <f>IF(AND('GMT DATA'!A6&lt;&gt;"NA",'GMT DATA'!A6&lt;&gt;"Inf"),'GMT DATA'!A6,"")</f>
        <v>+3C</v>
      </c>
      <c r="B6" s="1">
        <f>IF(AND('GMT DATA'!B6&lt;&gt;"NA",'GMT DATA'!B6&lt;&gt;"Inf"),'GMT DATA'!C6-'GMT DATA'!B6,"")</f>
        <v>1.2154916599999996</v>
      </c>
      <c r="C6" s="1">
        <f>IF(AND('GMT DATA'!C6&lt;&gt;"NA",'GMT DATA'!C6&lt;&gt;"Inf"),'GMT DATA'!C6,"")</f>
        <v>4.3191314099999998</v>
      </c>
      <c r="D6" s="1">
        <f>IF(AND('GMT DATA'!D6&lt;&gt;"NA",'GMT DATA'!D6&lt;&gt;"Inf"),'GMT DATA'!D6-'GMT DATA'!C6,"")</f>
        <v>1.2154916590000004</v>
      </c>
      <c r="E6" s="1">
        <f>IF(AND('GMT DATA'!E6&lt;&gt;"NA",'GMT DATA'!E6&lt;&gt;"Inf"),'GMT DATA'!F6-'GMT DATA'!E6,"")</f>
        <v>0.94970440499999942</v>
      </c>
      <c r="F6" s="1">
        <f>IF(AND('GMT DATA'!F6&lt;&gt;"NA",'GMT DATA'!F6&lt;&gt;"Inf"),'GMT DATA'!F6,"")</f>
        <v>4.8228506409999996</v>
      </c>
      <c r="G6" s="1">
        <f>IF(AND('GMT DATA'!G6&lt;&gt;"NA",'GMT DATA'!G6&lt;&gt;"Inf"),'GMT DATA'!G6-'GMT DATA'!F6,"")</f>
        <v>0.94970440600000039</v>
      </c>
      <c r="H6" s="1">
        <f>IF(AND('GMT DATA'!H6&lt;&gt;"NA",'GMT DATA'!H6&lt;&gt;"Inf"),'GMT DATA'!I6-'GMT DATA'!H6,"")</f>
        <v>0.85574018599999979</v>
      </c>
      <c r="I6" s="1">
        <f>IF(AND('GMT DATA'!I6&lt;&gt;"NA",'GMT DATA'!I6&lt;&gt;"Inf"),'GMT DATA'!I6,"")</f>
        <v>4.4390558709999999</v>
      </c>
      <c r="J6" s="1">
        <f>IF(AND('GMT DATA'!J6&lt;&gt;"NA",'GMT DATA'!J6&lt;&gt;"Inf"),'GMT DATA'!J6-'GMT DATA'!I6,"")</f>
        <v>0.85574018500000015</v>
      </c>
      <c r="K6" s="1">
        <f>IF(AND('GMT DATA'!K6&lt;&gt;"NA",'GMT DATA'!K6&lt;&gt;"Inf"),'GMT DATA'!L6-'GMT DATA'!K6,"")</f>
        <v>1.7064817619999997</v>
      </c>
      <c r="L6" s="1">
        <f>IF(AND('GMT DATA'!L6&lt;&gt;"NA",'GMT DATA'!L6&lt;&gt;"Inf"),'GMT DATA'!L6,"")</f>
        <v>4.5322466749999997</v>
      </c>
      <c r="M6" s="1">
        <f>IF(AND('GMT DATA'!M6&lt;&gt;"NA",'GMT DATA'!M6&lt;&gt;"Inf"),'GMT DATA'!M6-'GMT DATA'!L6,"")</f>
        <v>1.7064817620000001</v>
      </c>
      <c r="N6" s="1">
        <f>IF(AND('GMT DATA'!N6&lt;&gt;"NA",'GMT DATA'!N6&lt;&gt;"Inf"),'GMT DATA'!O6-'GMT DATA'!N6,"")</f>
        <v>1.0974648169999996</v>
      </c>
      <c r="O6" s="1">
        <f>IF(AND('GMT DATA'!O6&lt;&gt;"NA",'GMT DATA'!O6&lt;&gt;"Inf"),'GMT DATA'!O6,"")</f>
        <v>5.0241881729999998</v>
      </c>
      <c r="P6" s="1">
        <f>IF(AND('GMT DATA'!P6&lt;&gt;"NA",'GMT DATA'!P6&lt;&gt;"Inf"),'GMT DATA'!P6-'GMT DATA'!O6,"")</f>
        <v>1.0974648170000005</v>
      </c>
      <c r="Q6" s="1">
        <f>IF(AND('GMT DATA'!Q6&lt;&gt;"NA",'GMT DATA'!Q6&lt;&gt;"Inf"),'GMT DATA'!R6-'GMT DATA'!Q6,"")</f>
        <v>3.8299290869999991</v>
      </c>
      <c r="R6" s="1">
        <f>IF(AND('GMT DATA'!R6&lt;&gt;"NA",'GMT DATA'!R6&lt;&gt;"Inf"),'GMT DATA'!R6,"")</f>
        <v>9.3766121259999995</v>
      </c>
      <c r="S6" s="1">
        <f>IF(AND('GMT DATA'!S6&lt;&gt;"NA",'GMT DATA'!S6&lt;&gt;"Inf"),'GMT DATA'!S6-'GMT DATA'!R6,"")</f>
        <v>3.8299290839999998</v>
      </c>
      <c r="T6" s="1">
        <f>IF(AND('GMT DATA'!T6&lt;&gt;"NA",'GMT DATA'!T6&lt;&gt;"Inf"),'GMT DATA'!U6-'GMT DATA'!T6,"")</f>
        <v>1.0652066639999997</v>
      </c>
      <c r="U6" s="1">
        <f>IF(AND('GMT DATA'!U6&lt;&gt;"NA",'GMT DATA'!U6&lt;&gt;"Inf"),'GMT DATA'!U6,"")</f>
        <v>5.4562434189999998</v>
      </c>
      <c r="V6" s="1">
        <f>IF(AND('GMT DATA'!V6&lt;&gt;"NA",'GMT DATA'!V6&lt;&gt;"Inf"),'GMT DATA'!V6-'GMT DATA'!U6,"")</f>
        <v>1.0652066649999998</v>
      </c>
      <c r="W6" s="1">
        <f>IF(AND('GMT DATA'!W6&lt;&gt;"NA",'GMT DATA'!W6&lt;&gt;"Inf"),'GMT DATA'!X6-'GMT DATA'!W6,"")</f>
        <v>9.3199451799999977</v>
      </c>
      <c r="X6" s="1">
        <f>IF(AND('GMT DATA'!X6&lt;&gt;"NA",'GMT DATA'!X6&lt;&gt;"Inf"),'GMT DATA'!X6,"")</f>
        <v>45.151240080000001</v>
      </c>
      <c r="Y6" s="1">
        <f>IF(AND('GMT DATA'!Y6&lt;&gt;"NA",'GMT DATA'!Y6&lt;&gt;"Inf"),'GMT DATA'!Y6-'GMT DATA'!X6,"")</f>
        <v>9.3199451799999977</v>
      </c>
      <c r="Z6" s="1">
        <f>IF(AND('GMT DATA'!Z6&lt;&gt;"NA",'GMT DATA'!Z6&lt;&gt;"Inf"),'GMT DATA'!AA6-'GMT DATA'!Z6,"")</f>
        <v>8.5874419999999994</v>
      </c>
      <c r="AA6" s="1">
        <f>IF(AND('GMT DATA'!AA6&lt;&gt;"NA",'GMT DATA'!AA6&lt;&gt;"Inf"),'GMT DATA'!AA6,"")</f>
        <v>30.924275789999999</v>
      </c>
      <c r="AB6" s="1">
        <f>IF(AND('GMT DATA'!AB6&lt;&gt;"NA",'GMT DATA'!AB6&lt;&gt;"Inf"),'GMT DATA'!AB6-'GMT DATA'!AA6,"")</f>
        <v>8.5874420100000002</v>
      </c>
      <c r="AC6" s="1">
        <f>IF(AND('GMT DATA'!AC6&lt;&gt;"NA",'GMT DATA'!AC6&lt;&gt;"Inf"),'GMT DATA'!AD6-'GMT DATA'!AC6,"")</f>
        <v>8.6430832600000045</v>
      </c>
      <c r="AD6" s="1">
        <f>IF(AND('GMT DATA'!AD6&lt;&gt;"NA",'GMT DATA'!AD6&lt;&gt;"Inf"),'GMT DATA'!AD6,"")</f>
        <v>-57.41198413</v>
      </c>
      <c r="AE6" s="1">
        <f>IF(AND('GMT DATA'!AE6&lt;&gt;"NA",'GMT DATA'!AE6&lt;&gt;"Inf"),'GMT DATA'!AE6-'GMT DATA'!AD6,"")</f>
        <v>8.6430832699999982</v>
      </c>
      <c r="AF6" s="1">
        <f>IF(AND('GMT DATA'!AF6&lt;&gt;"NA",'GMT DATA'!AF6&lt;&gt;"Inf"),'GMT DATA'!AG6-'GMT DATA'!AF6,"")</f>
        <v>1.5923221749999996</v>
      </c>
      <c r="AG6" s="1">
        <f>MAX(IF(AND('GMT DATA'!AG6&lt;&gt;"NA",'GMT DATA'!AG6&lt;&gt;"Inf"),'GMT DATA'!AG6,""),-AG$2)</f>
        <v>-4.0999999999999996</v>
      </c>
      <c r="AH6" s="1">
        <f>MAX(0,MIN(IF(AND('GMT DATA'!AH6&lt;&gt;"NA",'GMT DATA'!AH6&lt;&gt;"Inf"),'GMT DATA'!AH6-'GMT DATA'!AG6,""),AG6+AG2))</f>
        <v>0</v>
      </c>
      <c r="AI6" s="1">
        <f>IF(AND('GMT DATA'!AI6&lt;&gt;"NA",'GMT DATA'!AI6&lt;&gt;"Inf"),'GMT DATA'!AJ6-'GMT DATA'!AI6,"")</f>
        <v>5.7357392899999979</v>
      </c>
      <c r="AJ6" s="1">
        <f>IF(AND('GMT DATA'!AJ6&lt;&gt;"NA",'GMT DATA'!AJ6&lt;&gt;"Inf"),'GMT DATA'!AJ6,"")</f>
        <v>25.360188489999999</v>
      </c>
      <c r="AK6" s="1">
        <f>IF(AND('GMT DATA'!AK6&lt;&gt;"NA",'GMT DATA'!AK6&lt;&gt;"Inf"),'GMT DATA'!AK6-'GMT DATA'!AJ6,"")</f>
        <v>5.7357392900000015</v>
      </c>
      <c r="AL6" s="1">
        <f>IF(AND('GMT DATA'!AL6&lt;&gt;"NA",'GMT DATA'!AL6&lt;&gt;"Inf"),'GMT DATA'!AM6-'GMT DATA'!AL6,"")</f>
        <v>4.7483535099999976</v>
      </c>
      <c r="AM6" s="1">
        <f>IF(AND('GMT DATA'!AM6&lt;&gt;"NA",'GMT DATA'!AM6&lt;&gt;"Inf"),'GMT DATA'!AM6,"")</f>
        <v>-24.268998020000002</v>
      </c>
      <c r="AN6" s="1">
        <f>IF(AND('GMT DATA'!AN6&lt;&gt;"NA",'GMT DATA'!AN6&lt;&gt;"Inf"),'GMT DATA'!AN6-'GMT DATA'!AM6,"")</f>
        <v>4.748353520000002</v>
      </c>
      <c r="AO6" s="1">
        <f>IF(AND('GMT DATA'!AO6&lt;&gt;"NA",'GMT DATA'!AO6&lt;&gt;"Inf"),'GMT DATA'!AP6-'GMT DATA'!AO6,"")</f>
        <v>8.4252169999999964</v>
      </c>
      <c r="AP6" s="1">
        <f>IF(AND('GMT DATA'!AP6&lt;&gt;"NA",'GMT DATA'!AP6&lt;&gt;"Inf"),'GMT DATA'!AP6,"")</f>
        <v>49.629186509999997</v>
      </c>
      <c r="AQ6" s="1">
        <f>IF(AND('GMT DATA'!AQ6&lt;&gt;"NA",'GMT DATA'!AQ6&lt;&gt;"Inf"),'GMT DATA'!AQ6-'GMT DATA'!AP6,"")</f>
        <v>8.4252170000000035</v>
      </c>
      <c r="AR6" s="1">
        <f>IF(AND('GMT DATA'!AR6&lt;&gt;"NA",'GMT DATA'!AR6&lt;&gt;"Inf"),'GMT DATA'!AS6-'GMT DATA'!AR6,"")</f>
        <v>10.076312370000004</v>
      </c>
      <c r="AS6" s="1">
        <f>IF(AND('GMT DATA'!AS6&lt;&gt;"NA",'GMT DATA'!AS6&lt;&gt;"Inf"),'GMT DATA'!AS6,"")</f>
        <v>-39.023442459999998</v>
      </c>
      <c r="AT6" s="1">
        <f>IF(AND('GMT DATA'!AT6&lt;&gt;"NA",'GMT DATA'!AT6&lt;&gt;"Inf"),'GMT DATA'!AT6-'GMT DATA'!AS6,"")</f>
        <v>10.076312369999997</v>
      </c>
      <c r="AU6" s="1">
        <f>IF(AND('GMT DATA'!AU6&lt;&gt;"NA",'GMT DATA'!AU6&lt;&gt;"Inf"),'GMT DATA'!AV6-'GMT DATA'!AU6,"")</f>
        <v>6.1200677700000004</v>
      </c>
      <c r="AV6" s="1">
        <f>IF(AND('GMT DATA'!AV6&lt;&gt;"NA",'GMT DATA'!AV6&lt;&gt;"Inf"),'GMT DATA'!AV6,"")</f>
        <v>19.58911706</v>
      </c>
      <c r="AW6" s="1">
        <f>IF(AND('GMT DATA'!AW6&lt;&gt;"NA",'GMT DATA'!AW6&lt;&gt;"Inf"),'GMT DATA'!AW6-'GMT DATA'!AV6,"")</f>
        <v>6.1200677799999994</v>
      </c>
      <c r="AX6" s="1">
        <f>IF(AND('GMT DATA'!AX6&lt;&gt;"NA",'GMT DATA'!AX6&lt;&gt;"Inf"),'GMT DATA'!AY6-'GMT DATA'!AX6,"")</f>
        <v>10.44962649</v>
      </c>
      <c r="AY6" s="1">
        <f>IF(AND('GMT DATA'!AY6&lt;&gt;"NA",'GMT DATA'!AY6&lt;&gt;"Inf"),'GMT DATA'!AY6,"")</f>
        <v>58.612559519999998</v>
      </c>
      <c r="AZ6" s="1">
        <f>IF(AND('GMT DATA'!AZ6&lt;&gt;"NA",'GMT DATA'!AZ6&lt;&gt;"Inf"),'GMT DATA'!AZ6-'GMT DATA'!AY6,"")</f>
        <v>10.449626490000007</v>
      </c>
      <c r="BA6" s="1">
        <f>IF(AND('GMT DATA'!BA6&lt;&gt;"NA",'GMT DATA'!BA6&lt;&gt;"Inf"),'GMT DATA'!BB6-'GMT DATA'!BA6,"")</f>
        <v>194.46214979999991</v>
      </c>
      <c r="BB6" s="1">
        <f>IF(AND('GMT DATA'!BB6&lt;&gt;"NA",'GMT DATA'!BB6&lt;&gt;"Inf"),'GMT DATA'!BB6,"")</f>
        <v>1130.4066379999999</v>
      </c>
      <c r="BC6" s="1">
        <f>IF(AND('GMT DATA'!BC6&lt;&gt;"NA",'GMT DATA'!BC6&lt;&gt;"Inf"),'GMT DATA'!BC6-'GMT DATA'!BB6,"")</f>
        <v>194.46215100000018</v>
      </c>
      <c r="BD6" s="1">
        <f>IF(AND('GMT DATA'!BD6&lt;&gt;"NA",'GMT DATA'!BD6&lt;&gt;"Inf"),'GMT DATA'!BE6-'GMT DATA'!BD6,"")</f>
        <v>166.40981409999995</v>
      </c>
      <c r="BE6" s="1">
        <f>IF(AND('GMT DATA'!BE6&lt;&gt;"NA",'GMT DATA'!BE6&lt;&gt;"Inf"),'GMT DATA'!BE6,"")</f>
        <v>897.02285459999996</v>
      </c>
      <c r="BF6" s="1">
        <f>IF(AND('GMT DATA'!BF6&lt;&gt;"NA",'GMT DATA'!BF6&lt;&gt;"Inf"),'GMT DATA'!BF6-'GMT DATA'!BE6,"")</f>
        <v>166.40981440000007</v>
      </c>
      <c r="BG6" s="1">
        <f>IF(AND('GMT DATA'!BG6&lt;&gt;"NA",'GMT DATA'!BG6&lt;&gt;"Inf"),'GMT DATA'!BH6-'GMT DATA'!BG6,"")</f>
        <v>160.63551810000001</v>
      </c>
      <c r="BH6" s="1">
        <f>IF(AND('GMT DATA'!BH6&lt;&gt;"NA",'GMT DATA'!BH6&lt;&gt;"Inf"),'GMT DATA'!BH6,"")</f>
        <v>848.89043800000002</v>
      </c>
      <c r="BI6" s="1">
        <f>IF(AND('GMT DATA'!BI6&lt;&gt;"NA",'GMT DATA'!BI6&lt;&gt;"Inf"),'GMT DATA'!BI6-'GMT DATA'!BH6,"")</f>
        <v>160.63551799999993</v>
      </c>
      <c r="BJ6" s="1">
        <f>IF(AND('GMT DATA'!BJ6&lt;&gt;"NA",'GMT DATA'!BJ6&lt;&gt;"Inf"),'GMT DATA'!BK6-'GMT DATA'!BJ6,"")</f>
        <v>154.72989480000001</v>
      </c>
      <c r="BK6" s="1">
        <f>IF(AND('GMT DATA'!BK6&lt;&gt;"NA",'GMT DATA'!BK6&lt;&gt;"Inf"),'GMT DATA'!BK6,"")</f>
        <v>801.5083869</v>
      </c>
      <c r="BL6" s="1">
        <f>IF(AND('GMT DATA'!BL6&lt;&gt;"NA",'GMT DATA'!BL6&lt;&gt;"Inf"),'GMT DATA'!BL6-'GMT DATA'!BK6,"")</f>
        <v>154.72989480000001</v>
      </c>
      <c r="BM6" s="1">
        <f>IF(AND('GMT DATA'!BM6&lt;&gt;"NA",'GMT DATA'!BM6&lt;&gt;"Inf"),'GMT DATA'!BN6-'GMT DATA'!BM6,"")</f>
        <v>135.67776679999997</v>
      </c>
      <c r="BN6" s="1">
        <f>IF(AND('GMT DATA'!BN6&lt;&gt;"NA",'GMT DATA'!BN6&lt;&gt;"Inf"),'GMT DATA'!BN6,"")</f>
        <v>662.49039440000001</v>
      </c>
      <c r="BO6" s="1">
        <f>IF(AND('GMT DATA'!BO6&lt;&gt;"NA",'GMT DATA'!BO6&lt;&gt;"Inf"),'GMT DATA'!BO6-'GMT DATA'!BN6,"")</f>
        <v>135.67776689999994</v>
      </c>
      <c r="BP6" s="1">
        <f>IF(AND('GMT DATA'!BP6&lt;&gt;"NA",'GMT DATA'!BP6&lt;&gt;"Inf"),'GMT DATA'!BQ6-'GMT DATA'!BP6,"")</f>
        <v>100.17512780000004</v>
      </c>
      <c r="BQ6" s="1">
        <f>IF(AND('GMT DATA'!BQ6&lt;&gt;"NA",'GMT DATA'!BQ6&lt;&gt;"Inf"),'GMT DATA'!BQ6,"")</f>
        <v>410.63026860000002</v>
      </c>
      <c r="BR6" s="1">
        <f>IF(AND('GMT DATA'!BR6&lt;&gt;"NA",'GMT DATA'!BR6&lt;&gt;"Inf"),'GMT DATA'!BR6-'GMT DATA'!BQ6,"")</f>
        <v>100.17512769999996</v>
      </c>
      <c r="BS6" s="1">
        <f>IF(AND('GMT DATA'!BS6&lt;&gt;"NA",'GMT DATA'!BS6&lt;&gt;"Inf"),'GMT DATA'!BT6-'GMT DATA'!BS6,"")</f>
        <v>219.66557499999999</v>
      </c>
      <c r="BT6" s="1">
        <f>IF(AND('GMT DATA'!BT6&lt;&gt;"NA",'GMT DATA'!BT6&lt;&gt;"Inf"),'GMT DATA'!BT6,"")</f>
        <v>-1291.4294669999999</v>
      </c>
      <c r="BU6" s="1">
        <f>IF(AND('GMT DATA'!BU6&lt;&gt;"NA",'GMT DATA'!BU6&lt;&gt;"Inf"),'GMT DATA'!BU6-'GMT DATA'!BT6,"")</f>
        <v>219.66557499999999</v>
      </c>
      <c r="BV6" s="1">
        <f>IF(AND('GMT DATA'!BV6&lt;&gt;"NA",'GMT DATA'!BV6&lt;&gt;"Inf"),'GMT DATA'!BW6-'GMT DATA'!BV6,"")</f>
        <v>237.58460700000001</v>
      </c>
      <c r="BW6" s="1">
        <f>IF(AND('GMT DATA'!BW6&lt;&gt;"NA",'GMT DATA'!BW6&lt;&gt;"Inf"),'GMT DATA'!BW6,"")</f>
        <v>1211.859177</v>
      </c>
      <c r="BX6" s="1">
        <f>IF(AND('GMT DATA'!BX6&lt;&gt;"NA",'GMT DATA'!BX6&lt;&gt;"Inf"),'GMT DATA'!BX6-'GMT DATA'!BW6,"")</f>
        <v>237.58460700000001</v>
      </c>
      <c r="BY6" s="4">
        <f>IF(AND('GMT DATA'!BY6&lt;&gt;"NA",'GMT DATA'!BY6&lt;&gt;"Inf"),'GMT DATA'!BZ6-'GMT DATA'!BY6,"")</f>
        <v>0.14341313199999997</v>
      </c>
      <c r="BZ6" s="4">
        <f>IF(AND('GMT DATA'!BZ6&lt;&gt;"NA",'GMT DATA'!BZ6&lt;&gt;"Inf"),'GMT DATA'!BZ6,"")</f>
        <v>0.35046520599999997</v>
      </c>
      <c r="CA6" s="4">
        <f>IF(AND('GMT DATA'!CA6&lt;&gt;"NA",'GMT DATA'!CA6&lt;&gt;"Inf"),'GMT DATA'!CA6-'GMT DATA'!BZ6,"")</f>
        <v>0.14341313300000003</v>
      </c>
      <c r="CB6" s="4">
        <f>IF(AND('GMT DATA'!CB6&lt;&gt;"NA",'GMT DATA'!CB6&lt;&gt;"Inf"),'GMT DATA'!CC6-'GMT DATA'!CB6,"")</f>
        <v>0.21190393100000002</v>
      </c>
      <c r="CC6" s="4">
        <f>IF(AND('GMT DATA'!CC6&lt;&gt;"NA",'GMT DATA'!CC6&lt;&gt;"Inf"),'GMT DATA'!CC6,"")</f>
        <v>0.20296351800000001</v>
      </c>
      <c r="CD6" s="4">
        <f>IF(AND('GMT DATA'!CD6&lt;&gt;"NA",'GMT DATA'!CD6&lt;&gt;"Inf"),'GMT DATA'!CD6-'GMT DATA'!CC6,"")</f>
        <v>0.21190393099999999</v>
      </c>
      <c r="CE6" s="4">
        <f>IF(AND('GMT DATA'!CE6&lt;&gt;"NA",'GMT DATA'!CE6&lt;&gt;"Inf"),'GMT DATA'!CF6-'GMT DATA'!CE6,"")</f>
        <v>0.18665805299999999</v>
      </c>
      <c r="CF6" s="4">
        <f>IF(AND('GMT DATA'!CF6&lt;&gt;"NA",'GMT DATA'!CF6&lt;&gt;"Inf"),'GMT DATA'!CF6,"")</f>
        <v>5.9998910000000003E-2</v>
      </c>
      <c r="CG6" s="4">
        <f>IF(AND('GMT DATA'!CG6&lt;&gt;"NA",'GMT DATA'!CG6&lt;&gt;"Inf"),'GMT DATA'!CG6-'GMT DATA'!CF6,"")</f>
        <v>0.18665805200000002</v>
      </c>
      <c r="CH6" s="1">
        <f>IF(AND('GMT DATA'!CH6&lt;&gt;"NA",'GMT DATA'!CH6&lt;&gt;"Inf"),'GMT DATA'!CI6-'GMT DATA'!CH6,"")</f>
        <v>8.9883851349999997</v>
      </c>
      <c r="CI6" s="1">
        <f>IF(AND('GMT DATA'!CI6&lt;&gt;"NA",'GMT DATA'!CI6&lt;&gt;"Inf"),'GMT DATA'!CI6,"")</f>
        <v>12.287730509999999</v>
      </c>
      <c r="CJ6" s="1">
        <f>IF(AND('GMT DATA'!CJ6&lt;&gt;"NA",'GMT DATA'!CJ6&lt;&gt;"Inf"),'GMT DATA'!CJ6-'GMT DATA'!CI6,"")</f>
        <v>8.9883851400000019</v>
      </c>
      <c r="CK6" s="1">
        <f>IF(AND('GMT DATA'!CK6&lt;&gt;"NA",'GMT DATA'!CK6&lt;&gt;"Inf"),'GMT DATA'!CL6-'GMT DATA'!CK6,"")</f>
        <v>4.1691380529999993</v>
      </c>
      <c r="CL6" s="1">
        <f>IF(AND('GMT DATA'!CL6&lt;&gt;"NA",'GMT DATA'!CL6&lt;&gt;"Inf"),'GMT DATA'!CL6,"")</f>
        <v>-6.3729166670000001</v>
      </c>
      <c r="CM6" s="1">
        <f>IF(AND('GMT DATA'!CM6&lt;&gt;"NA",'GMT DATA'!CM6&lt;&gt;"Inf"),'GMT DATA'!CM6-'GMT DATA'!CL6,"")</f>
        <v>4.1691380589999998</v>
      </c>
      <c r="CN6" s="1">
        <f>IF(AND('GMT DATA'!CN6&lt;&gt;"NA",'GMT DATA'!CN6&lt;&gt;"Inf"),'GMT DATA'!CO6-'GMT DATA'!CN6,"")</f>
        <v>3.2295375759999998</v>
      </c>
      <c r="CO6" s="1">
        <f>IF(AND('GMT DATA'!CO6&lt;&gt;"NA",'GMT DATA'!CO6&lt;&gt;"Inf"),'GMT DATA'!CO6,"")</f>
        <v>2.3322123019999998</v>
      </c>
      <c r="CP6" s="1">
        <f>IF(AND('GMT DATA'!CP6&lt;&gt;"NA",'GMT DATA'!CP6&lt;&gt;"Inf"),'GMT DATA'!CP6-'GMT DATA'!CO6,"")</f>
        <v>3.2295375749999997</v>
      </c>
      <c r="CQ6" s="1">
        <f>IF(AND('GMT DATA'!CQ6&lt;&gt;"NA",'GMT DATA'!CQ6&lt;&gt;"Inf"),'GMT DATA'!CR6-'GMT DATA'!CQ6,"")</f>
        <v>5.1654012040000001</v>
      </c>
      <c r="CR6" s="1">
        <f>IF(AND('GMT DATA'!CR6&lt;&gt;"NA",'GMT DATA'!CR6&lt;&gt;"Inf"),'GMT DATA'!CR6,"")</f>
        <v>4.087311508</v>
      </c>
      <c r="CS6" s="1">
        <f>IF(AND('GMT DATA'!CS6&lt;&gt;"NA",'GMT DATA'!CS6&lt;&gt;"Inf"),'GMT DATA'!CS6-'GMT DATA'!CR6,"")</f>
        <v>5.1654012039999992</v>
      </c>
      <c r="CT6" s="1">
        <f>IF(AND('GMT DATA'!CT6&lt;&gt;"NA",'GMT DATA'!CT6&lt;&gt;"Inf"),'GMT DATA'!CU6-'GMT DATA'!CT6,"")</f>
        <v>1.046273894</v>
      </c>
      <c r="CU6" s="1">
        <f>IF(AND('GMT DATA'!CU6&lt;&gt;"NA",'GMT DATA'!CU6&lt;&gt;"Inf"),'GMT DATA'!CU6,"")</f>
        <v>1.3209821429999999</v>
      </c>
      <c r="CV6" s="1">
        <f>IF(AND('GMT DATA'!CV6&lt;&gt;"NA",'GMT DATA'!CV6&lt;&gt;"Inf"),'GMT DATA'!CV6-'GMT DATA'!CU6,"")</f>
        <v>1.0462738940000003</v>
      </c>
      <c r="CW6" s="1">
        <f>IF(AND('GMT DATA'!CW6&lt;&gt;"NA",'GMT DATA'!CW6&lt;&gt;"Inf"),'GMT DATA'!CX6-'GMT DATA'!CW6,"")</f>
        <v>0.15407625400000002</v>
      </c>
      <c r="CX6" s="1">
        <f>IF(AND('GMT DATA'!CX6&lt;&gt;"NA",'GMT DATA'!CX6&lt;&gt;"Inf"),'GMT DATA'!CX6,"")</f>
        <v>-0.33217947199999998</v>
      </c>
      <c r="CY6" s="1">
        <f>IF(AND('GMT DATA'!CY6&lt;&gt;"NA",'GMT DATA'!CY6&lt;&gt;"Inf"),'GMT DATA'!CY6-'GMT DATA'!CX6,"")</f>
        <v>0.15407625499999997</v>
      </c>
      <c r="CZ6" s="1">
        <f>IF(AND('GMT DATA'!CZ6&lt;&gt;"NA",'GMT DATA'!CZ6&lt;&gt;"Inf"),'GMT DATA'!DA6-'GMT DATA'!CZ6,"")</f>
        <v>3.0649134839999999</v>
      </c>
      <c r="DA6" s="1">
        <f>IF(AND('GMT DATA'!DA6&lt;&gt;"NA",'GMT DATA'!DA6&lt;&gt;"Inf"),'GMT DATA'!DA6,"")</f>
        <v>2.2440681709999999</v>
      </c>
      <c r="DB6" s="1">
        <f>IF(AND('GMT DATA'!DB6&lt;&gt;"NA",'GMT DATA'!DB6&lt;&gt;"Inf"),'GMT DATA'!DB6-'GMT DATA'!DA6,"")</f>
        <v>3.0649134840000003</v>
      </c>
      <c r="DC6" s="1">
        <f>IF(AND('GMT DATA'!DC6&lt;&gt;"NA",'GMT DATA'!DC6&lt;&gt;"Inf"),'GMT DATA'!DD6-'GMT DATA'!DC6,"")</f>
        <v>30.196160396</v>
      </c>
      <c r="DD6" s="1">
        <f>IF(AND('GMT DATA'!DD6&lt;&gt;"NA",'GMT DATA'!DD6&lt;&gt;"Inf"),'GMT DATA'!DD6,"")</f>
        <v>27.929234269999998</v>
      </c>
      <c r="DE6" s="1">
        <f>IF(AND('GMT DATA'!DE6&lt;&gt;"NA",'GMT DATA'!DE6&lt;&gt;"Inf"),'GMT DATA'!DE6-'GMT DATA'!DD6,"")</f>
        <v>30.196160389999999</v>
      </c>
    </row>
    <row r="7" spans="1:109">
      <c r="A7" t="str">
        <f>IF(AND('GMT DATA'!A7&lt;&gt;"NA",'GMT DATA'!A7&lt;&gt;"Inf"),'GMT DATA'!A7,"")</f>
        <v>+4C</v>
      </c>
      <c r="B7" s="1">
        <f>IF(AND('GMT DATA'!B7&lt;&gt;"NA",'GMT DATA'!B7&lt;&gt;"Inf"),'GMT DATA'!C7-'GMT DATA'!B7,"")</f>
        <v>1.2680392879999998</v>
      </c>
      <c r="C7" s="1">
        <f>IF(AND('GMT DATA'!C7&lt;&gt;"NA",'GMT DATA'!C7&lt;&gt;"Inf"),'GMT DATA'!C7,"")</f>
        <v>5.5620663009999998</v>
      </c>
      <c r="D7" s="1">
        <f>IF(AND('GMT DATA'!D7&lt;&gt;"NA",'GMT DATA'!D7&lt;&gt;"Inf"),'GMT DATA'!D7-'GMT DATA'!C7,"")</f>
        <v>1.2680392889999998</v>
      </c>
      <c r="E7" s="1">
        <f>IF(AND('GMT DATA'!E7&lt;&gt;"NA",'GMT DATA'!E7&lt;&gt;"Inf"),'GMT DATA'!F7-'GMT DATA'!E7,"")</f>
        <v>1.353819874</v>
      </c>
      <c r="F7" s="1">
        <f>IF(AND('GMT DATA'!F7&lt;&gt;"NA",'GMT DATA'!F7&lt;&gt;"Inf"),'GMT DATA'!F7,"")</f>
        <v>6.8731800549999997</v>
      </c>
      <c r="G7" s="1">
        <f>IF(AND('GMT DATA'!G7&lt;&gt;"NA",'GMT DATA'!G7&lt;&gt;"Inf"),'GMT DATA'!G7-'GMT DATA'!F7,"")</f>
        <v>1.353819874</v>
      </c>
      <c r="H7" s="1">
        <f>IF(AND('GMT DATA'!H7&lt;&gt;"NA",'GMT DATA'!H7&lt;&gt;"Inf"),'GMT DATA'!I7-'GMT DATA'!H7,"")</f>
        <v>1.2233880340000001</v>
      </c>
      <c r="I7" s="1">
        <f>IF(AND('GMT DATA'!I7&lt;&gt;"NA",'GMT DATA'!I7&lt;&gt;"Inf"),'GMT DATA'!I7,"")</f>
        <v>6.2617633350000004</v>
      </c>
      <c r="J7" s="1">
        <f>IF(AND('GMT DATA'!J7&lt;&gt;"NA",'GMT DATA'!J7&lt;&gt;"Inf"),'GMT DATA'!J7-'GMT DATA'!I7,"")</f>
        <v>1.2233880349999993</v>
      </c>
      <c r="K7" s="1">
        <f>IF(AND('GMT DATA'!K7&lt;&gt;"NA",'GMT DATA'!K7&lt;&gt;"Inf"),'GMT DATA'!L7-'GMT DATA'!K7,"")</f>
        <v>1.0315067959999995</v>
      </c>
      <c r="L7" s="1">
        <f>IF(AND('GMT DATA'!L7&lt;&gt;"NA",'GMT DATA'!L7&lt;&gt;"Inf"),'GMT DATA'!L7,"")</f>
        <v>5.2094406969999998</v>
      </c>
      <c r="M7" s="1">
        <f>IF(AND('GMT DATA'!M7&lt;&gt;"NA",'GMT DATA'!M7&lt;&gt;"Inf"),'GMT DATA'!M7-'GMT DATA'!L7,"")</f>
        <v>1.0315067960000004</v>
      </c>
      <c r="N7" s="1">
        <f>IF(AND('GMT DATA'!N7&lt;&gt;"NA",'GMT DATA'!N7&lt;&gt;"Inf"),'GMT DATA'!O7-'GMT DATA'!N7,"")</f>
        <v>1.4744223330000006</v>
      </c>
      <c r="O7" s="1">
        <f>IF(AND('GMT DATA'!O7&lt;&gt;"NA",'GMT DATA'!O7&lt;&gt;"Inf"),'GMT DATA'!O7,"")</f>
        <v>7.2745746870000003</v>
      </c>
      <c r="P7" s="1">
        <f>IF(AND('GMT DATA'!P7&lt;&gt;"NA",'GMT DATA'!P7&lt;&gt;"Inf"),'GMT DATA'!P7-'GMT DATA'!O7,"")</f>
        <v>1.4744223320000005</v>
      </c>
      <c r="Q7" s="1">
        <f>IF(AND('GMT DATA'!Q7&lt;&gt;"NA",'GMT DATA'!Q7&lt;&gt;"Inf"),'GMT DATA'!R7-'GMT DATA'!Q7,"")</f>
        <v>3.5814785910000007</v>
      </c>
      <c r="R7" s="1">
        <f>IF(AND('GMT DATA'!R7&lt;&gt;"NA",'GMT DATA'!R7&lt;&gt;"Inf"),'GMT DATA'!R7,"")</f>
        <v>11.212326490000001</v>
      </c>
      <c r="S7" s="1">
        <f>IF(AND('GMT DATA'!S7&lt;&gt;"NA",'GMT DATA'!S7&lt;&gt;"Inf"),'GMT DATA'!S7-'GMT DATA'!R7,"")</f>
        <v>3.5814785899999997</v>
      </c>
      <c r="T7" s="1">
        <f>IF(AND('GMT DATA'!T7&lt;&gt;"NA",'GMT DATA'!T7&lt;&gt;"Inf"),'GMT DATA'!U7-'GMT DATA'!T7,"")</f>
        <v>1.3958303619999999</v>
      </c>
      <c r="U7" s="1">
        <f>IF(AND('GMT DATA'!U7&lt;&gt;"NA",'GMT DATA'!U7&lt;&gt;"Inf"),'GMT DATA'!U7,"")</f>
        <v>7.5631288750000003</v>
      </c>
      <c r="V7" s="1">
        <f>IF(AND('GMT DATA'!V7&lt;&gt;"NA",'GMT DATA'!V7&lt;&gt;"Inf"),'GMT DATA'!V7-'GMT DATA'!U7,"")</f>
        <v>1.3958303609999998</v>
      </c>
      <c r="W7" s="1">
        <f>IF(AND('GMT DATA'!W7&lt;&gt;"NA",'GMT DATA'!W7&lt;&gt;"Inf"),'GMT DATA'!X7-'GMT DATA'!W7,"")</f>
        <v>10.84082806</v>
      </c>
      <c r="X7" s="1">
        <f>IF(AND('GMT DATA'!X7&lt;&gt;"NA",'GMT DATA'!X7&lt;&gt;"Inf"),'GMT DATA'!X7,"")</f>
        <v>61.746651389999997</v>
      </c>
      <c r="Y7" s="1">
        <f>IF(AND('GMT DATA'!Y7&lt;&gt;"NA",'GMT DATA'!Y7&lt;&gt;"Inf"),'GMT DATA'!Y7-'GMT DATA'!X7,"")</f>
        <v>10.840828060000007</v>
      </c>
      <c r="Z7" s="1">
        <f>IF(AND('GMT DATA'!Z7&lt;&gt;"NA",'GMT DATA'!Z7&lt;&gt;"Inf"),'GMT DATA'!AA7-'GMT DATA'!Z7,"")</f>
        <v>12.355683030000002</v>
      </c>
      <c r="AA7" s="1">
        <f>IF(AND('GMT DATA'!AA7&lt;&gt;"NA",'GMT DATA'!AA7&lt;&gt;"Inf"),'GMT DATA'!AA7,"")</f>
        <v>47.889601900000002</v>
      </c>
      <c r="AB7" s="1">
        <f>IF(AND('GMT DATA'!AB7&lt;&gt;"NA",'GMT DATA'!AB7&lt;&gt;"Inf"),'GMT DATA'!AB7-'GMT DATA'!AA7,"")</f>
        <v>12.355683029999994</v>
      </c>
      <c r="AC7" s="1">
        <f>IF(AND('GMT DATA'!AC7&lt;&gt;"NA",'GMT DATA'!AC7&lt;&gt;"Inf"),'GMT DATA'!AD7-'GMT DATA'!AC7,"")</f>
        <v>8.4447501400000107</v>
      </c>
      <c r="AD7" s="1">
        <f>IF(AND('GMT DATA'!AD7&lt;&gt;"NA",'GMT DATA'!AD7&lt;&gt;"Inf"),'GMT DATA'!AD7,"")</f>
        <v>-75.056794839999995</v>
      </c>
      <c r="AE7" s="1">
        <f>IF(AND('GMT DATA'!AE7&lt;&gt;"NA",'GMT DATA'!AE7&lt;&gt;"Inf"),'GMT DATA'!AE7-'GMT DATA'!AD7,"")</f>
        <v>8.4447501399999965</v>
      </c>
      <c r="AF7" s="1">
        <f>IF(AND('GMT DATA'!AF7&lt;&gt;"NA",'GMT DATA'!AF7&lt;&gt;"Inf"),'GMT DATA'!AG7-'GMT DATA'!AF7,"")</f>
        <v>1.1069732220000006</v>
      </c>
      <c r="AG7" s="1">
        <f>MAX(IF(AND('GMT DATA'!AG7&lt;&gt;"NA",'GMT DATA'!AG7&lt;&gt;"Inf"),'GMT DATA'!AG7,""),-AG$2)</f>
        <v>-4.0999999999999996</v>
      </c>
      <c r="AH7" s="1">
        <f>MAX(0,MIN(IF(AND('GMT DATA'!AH7&lt;&gt;"NA",'GMT DATA'!AH7&lt;&gt;"Inf"),'GMT DATA'!AH7-'GMT DATA'!AG7,""),AG7+AG2))</f>
        <v>0</v>
      </c>
      <c r="AI7" s="1">
        <f>IF(AND('GMT DATA'!AI7&lt;&gt;"NA",'GMT DATA'!AI7&lt;&gt;"Inf"),'GMT DATA'!AJ7-'GMT DATA'!AI7,"")</f>
        <v>5.9061179500000023</v>
      </c>
      <c r="AJ7" s="1">
        <f>IF(AND('GMT DATA'!AJ7&lt;&gt;"NA",'GMT DATA'!AJ7&lt;&gt;"Inf"),'GMT DATA'!AJ7,"")</f>
        <v>32.040658690000001</v>
      </c>
      <c r="AK7" s="1">
        <f>IF(AND('GMT DATA'!AK7&lt;&gt;"NA",'GMT DATA'!AK7&lt;&gt;"Inf"),'GMT DATA'!AK7-'GMT DATA'!AJ7,"")</f>
        <v>5.9061179400000015</v>
      </c>
      <c r="AL7" s="1">
        <f>IF(AND('GMT DATA'!AL7&lt;&gt;"NA",'GMT DATA'!AL7&lt;&gt;"Inf"),'GMT DATA'!AM7-'GMT DATA'!AL7,"")</f>
        <v>5.4601603600000033</v>
      </c>
      <c r="AM7" s="1">
        <f>IF(AND('GMT DATA'!AM7&lt;&gt;"NA",'GMT DATA'!AM7&lt;&gt;"Inf"),'GMT DATA'!AM7,"")</f>
        <v>-30.366412019999999</v>
      </c>
      <c r="AN7" s="1">
        <f>IF(AND('GMT DATA'!AN7&lt;&gt;"NA",'GMT DATA'!AN7&lt;&gt;"Inf"),'GMT DATA'!AN7-'GMT DATA'!AM7,"")</f>
        <v>5.460160369999997</v>
      </c>
      <c r="AO7" s="1">
        <f>IF(AND('GMT DATA'!AO7&lt;&gt;"NA",'GMT DATA'!AO7&lt;&gt;"Inf"),'GMT DATA'!AP7-'GMT DATA'!AO7,"")</f>
        <v>9.4320403899999974</v>
      </c>
      <c r="AP7" s="1">
        <f>IF(AND('GMT DATA'!AP7&lt;&gt;"NA",'GMT DATA'!AP7&lt;&gt;"Inf"),'GMT DATA'!AP7,"")</f>
        <v>62.407070709999999</v>
      </c>
      <c r="AQ7" s="1">
        <f>IF(AND('GMT DATA'!AQ7&lt;&gt;"NA",'GMT DATA'!AQ7&lt;&gt;"Inf"),'GMT DATA'!AQ7-'GMT DATA'!AP7,"")</f>
        <v>9.4320403899999974</v>
      </c>
      <c r="AR7" s="1">
        <f>IF(AND('GMT DATA'!AR7&lt;&gt;"NA",'GMT DATA'!AR7&lt;&gt;"Inf"),'GMT DATA'!AS7-'GMT DATA'!AR7,"")</f>
        <v>12.771215949999998</v>
      </c>
      <c r="AS7" s="1">
        <f>IF(AND('GMT DATA'!AS7&lt;&gt;"NA",'GMT DATA'!AS7&lt;&gt;"Inf"),'GMT DATA'!AS7,"")</f>
        <v>-50.185204990000003</v>
      </c>
      <c r="AT7" s="1">
        <f>IF(AND('GMT DATA'!AT7&lt;&gt;"NA",'GMT DATA'!AT7&lt;&gt;"Inf"),'GMT DATA'!AT7-'GMT DATA'!AS7,"")</f>
        <v>12.771215950000006</v>
      </c>
      <c r="AU7" s="1">
        <f>IF(AND('GMT DATA'!AU7&lt;&gt;"NA",'GMT DATA'!AU7&lt;&gt;"Inf"),'GMT DATA'!AV7-'GMT DATA'!AU7,"")</f>
        <v>5.0652102699999979</v>
      </c>
      <c r="AV7" s="1">
        <f>IF(AND('GMT DATA'!AV7&lt;&gt;"NA",'GMT DATA'!AV7&lt;&gt;"Inf"),'GMT DATA'!AV7,"")</f>
        <v>26.438714879999999</v>
      </c>
      <c r="AW7" s="1">
        <f>IF(AND('GMT DATA'!AW7&lt;&gt;"NA",'GMT DATA'!AW7&lt;&gt;"Inf"),'GMT DATA'!AW7-'GMT DATA'!AV7,"")</f>
        <v>5.0652102700000015</v>
      </c>
      <c r="AX7" s="1">
        <f>IF(AND('GMT DATA'!AX7&lt;&gt;"NA",'GMT DATA'!AX7&lt;&gt;"Inf"),'GMT DATA'!AY7-'GMT DATA'!AX7,"")</f>
        <v>12.527325969999993</v>
      </c>
      <c r="AY7" s="1">
        <f>IF(AND('GMT DATA'!AY7&lt;&gt;"NA",'GMT DATA'!AY7&lt;&gt;"Inf"),'GMT DATA'!AY7,"")</f>
        <v>76.623919869999995</v>
      </c>
      <c r="AZ7" s="1">
        <f>IF(AND('GMT DATA'!AZ7&lt;&gt;"NA",'GMT DATA'!AZ7&lt;&gt;"Inf"),'GMT DATA'!AZ7-'GMT DATA'!AY7,"")</f>
        <v>12.527325970000007</v>
      </c>
      <c r="BA7" s="1">
        <f>IF(AND('GMT DATA'!BA7&lt;&gt;"NA",'GMT DATA'!BA7&lt;&gt;"Inf"),'GMT DATA'!BB7-'GMT DATA'!BA7,"")</f>
        <v>226.60862199999997</v>
      </c>
      <c r="BB7" s="1">
        <f>IF(AND('GMT DATA'!BB7&lt;&gt;"NA",'GMT DATA'!BB7&lt;&gt;"Inf"),'GMT DATA'!BB7,"")</f>
        <v>1586.592463</v>
      </c>
      <c r="BC7" s="1">
        <f>IF(AND('GMT DATA'!BC7&lt;&gt;"NA",'GMT DATA'!BC7&lt;&gt;"Inf"),'GMT DATA'!BC7-'GMT DATA'!BB7,"")</f>
        <v>226.60862199999997</v>
      </c>
      <c r="BD7" s="1">
        <f>IF(AND('GMT DATA'!BD7&lt;&gt;"NA",'GMT DATA'!BD7&lt;&gt;"Inf"),'GMT DATA'!BE7-'GMT DATA'!BD7,"")</f>
        <v>201.20698600000014</v>
      </c>
      <c r="BE7" s="1">
        <f>IF(AND('GMT DATA'!BE7&lt;&gt;"NA",'GMT DATA'!BE7&lt;&gt;"Inf"),'GMT DATA'!BE7,"")</f>
        <v>1290.9878140000001</v>
      </c>
      <c r="BF7" s="1">
        <f>IF(AND('GMT DATA'!BF7&lt;&gt;"NA",'GMT DATA'!BF7&lt;&gt;"Inf"),'GMT DATA'!BF7-'GMT DATA'!BE7,"")</f>
        <v>201.20698700000003</v>
      </c>
      <c r="BG7" s="1">
        <f>IF(AND('GMT DATA'!BG7&lt;&gt;"NA",'GMT DATA'!BG7&lt;&gt;"Inf"),'GMT DATA'!BH7-'GMT DATA'!BG7,"")</f>
        <v>196.51943400000005</v>
      </c>
      <c r="BH7" s="1">
        <f>IF(AND('GMT DATA'!BH7&lt;&gt;"NA",'GMT DATA'!BH7&lt;&gt;"Inf"),'GMT DATA'!BH7,"")</f>
        <v>1227.3699610000001</v>
      </c>
      <c r="BI7" s="1">
        <f>IF(AND('GMT DATA'!BI7&lt;&gt;"NA",'GMT DATA'!BI7&lt;&gt;"Inf"),'GMT DATA'!BI7-'GMT DATA'!BH7,"")</f>
        <v>196.51943399999982</v>
      </c>
      <c r="BJ7" s="1">
        <f>IF(AND('GMT DATA'!BJ7&lt;&gt;"NA",'GMT DATA'!BJ7&lt;&gt;"Inf"),'GMT DATA'!BK7-'GMT DATA'!BJ7,"")</f>
        <v>191.98802699999999</v>
      </c>
      <c r="BK7" s="1">
        <f>IF(AND('GMT DATA'!BK7&lt;&gt;"NA",'GMT DATA'!BK7&lt;&gt;"Inf"),'GMT DATA'!BK7,"")</f>
        <v>1164.441583</v>
      </c>
      <c r="BL7" s="1">
        <f>IF(AND('GMT DATA'!BL7&lt;&gt;"NA",'GMT DATA'!BL7&lt;&gt;"Inf"),'GMT DATA'!BL7-'GMT DATA'!BK7,"")</f>
        <v>191.98802599999999</v>
      </c>
      <c r="BM7" s="1">
        <f>IF(AND('GMT DATA'!BM7&lt;&gt;"NA",'GMT DATA'!BM7&lt;&gt;"Inf"),'GMT DATA'!BN7-'GMT DATA'!BM7,"")</f>
        <v>175.77627629999995</v>
      </c>
      <c r="BN7" s="1">
        <f>IF(AND('GMT DATA'!BN7&lt;&gt;"NA",'GMT DATA'!BN7&lt;&gt;"Inf"),'GMT DATA'!BN7,"")</f>
        <v>979.18208149999998</v>
      </c>
      <c r="BO7" s="1">
        <f>IF(AND('GMT DATA'!BO7&lt;&gt;"NA",'GMT DATA'!BO7&lt;&gt;"Inf"),'GMT DATA'!BO7-'GMT DATA'!BN7,"")</f>
        <v>175.77627650000011</v>
      </c>
      <c r="BP7" s="1">
        <f>IF(AND('GMT DATA'!BP7&lt;&gt;"NA",'GMT DATA'!BP7&lt;&gt;"Inf"),'GMT DATA'!BQ7-'GMT DATA'!BP7,"")</f>
        <v>140.99644000000001</v>
      </c>
      <c r="BQ7" s="1">
        <f>IF(AND('GMT DATA'!BQ7&lt;&gt;"NA",'GMT DATA'!BQ7&lt;&gt;"Inf"),'GMT DATA'!BQ7,"")</f>
        <v>647.75239290000002</v>
      </c>
      <c r="BR7" s="1">
        <f>IF(AND('GMT DATA'!BR7&lt;&gt;"NA",'GMT DATA'!BR7&lt;&gt;"Inf"),'GMT DATA'!BR7-'GMT DATA'!BQ7,"")</f>
        <v>140.99643989999993</v>
      </c>
      <c r="BS7" s="1">
        <f>IF(AND('GMT DATA'!BS7&lt;&gt;"NA",'GMT DATA'!BS7&lt;&gt;"Inf"),'GMT DATA'!BT7-'GMT DATA'!BS7,"")</f>
        <v>221.12861700000008</v>
      </c>
      <c r="BT7" s="1">
        <f>IF(AND('GMT DATA'!BT7&lt;&gt;"NA",'GMT DATA'!BT7&lt;&gt;"Inf"),'GMT DATA'!BT7,"")</f>
        <v>-1641.029485</v>
      </c>
      <c r="BU7" s="1">
        <f>IF(AND('GMT DATA'!BU7&lt;&gt;"NA",'GMT DATA'!BU7&lt;&gt;"Inf"),'GMT DATA'!BU7-'GMT DATA'!BT7,"")</f>
        <v>221.12861700000008</v>
      </c>
      <c r="BV7" s="1">
        <f>IF(AND('GMT DATA'!BV7&lt;&gt;"NA",'GMT DATA'!BV7&lt;&gt;"Inf"),'GMT DATA'!BW7-'GMT DATA'!BV7,"")</f>
        <v>226.40042400000016</v>
      </c>
      <c r="BW7" s="1">
        <f>IF(AND('GMT DATA'!BW7&lt;&gt;"NA",'GMT DATA'!BW7&lt;&gt;"Inf"),'GMT DATA'!BW7,"")</f>
        <v>1679.8317830000001</v>
      </c>
      <c r="BX7" s="1">
        <f>IF(AND('GMT DATA'!BX7&lt;&gt;"NA",'GMT DATA'!BX7&lt;&gt;"Inf"),'GMT DATA'!BX7-'GMT DATA'!BW7,"")</f>
        <v>226.40042399999993</v>
      </c>
      <c r="BY7" s="4">
        <f>IF(AND('GMT DATA'!BY7&lt;&gt;"NA",'GMT DATA'!BY7&lt;&gt;"Inf"),'GMT DATA'!BZ7-'GMT DATA'!BY7,"")</f>
        <v>0.17734532800000002</v>
      </c>
      <c r="BZ7" s="4">
        <f>IF(AND('GMT DATA'!BZ7&lt;&gt;"NA",'GMT DATA'!BZ7&lt;&gt;"Inf"),'GMT DATA'!BZ7,"")</f>
        <v>0.447322208</v>
      </c>
      <c r="CA7" s="4">
        <f>IF(AND('GMT DATA'!CA7&lt;&gt;"NA",'GMT DATA'!CA7&lt;&gt;"Inf"),'GMT DATA'!CA7-'GMT DATA'!BZ7,"")</f>
        <v>0.177345329</v>
      </c>
      <c r="CB7" s="4">
        <f>IF(AND('GMT DATA'!CB7&lt;&gt;"NA",'GMT DATA'!CB7&lt;&gt;"Inf"),'GMT DATA'!CC7-'GMT DATA'!CB7,"")</f>
        <v>0.23143734100000002</v>
      </c>
      <c r="CC7" s="4">
        <f>IF(AND('GMT DATA'!CC7&lt;&gt;"NA",'GMT DATA'!CC7&lt;&gt;"Inf"),'GMT DATA'!CC7,"")</f>
        <v>0.18890048600000001</v>
      </c>
      <c r="CD7" s="4">
        <f>IF(AND('GMT DATA'!CD7&lt;&gt;"NA",'GMT DATA'!CD7&lt;&gt;"Inf"),'GMT DATA'!CD7-'GMT DATA'!CC7,"")</f>
        <v>0.23143734099999999</v>
      </c>
      <c r="CE7" s="4">
        <f>IF(AND('GMT DATA'!CE7&lt;&gt;"NA",'GMT DATA'!CE7&lt;&gt;"Inf"),'GMT DATA'!CF7-'GMT DATA'!CE7,"")</f>
        <v>0.19896012800000001</v>
      </c>
      <c r="CF7" s="4">
        <f>IF(AND('GMT DATA'!CF7&lt;&gt;"NA",'GMT DATA'!CF7&lt;&gt;"Inf"),'GMT DATA'!CF7,"")</f>
        <v>5.5277772000000003E-2</v>
      </c>
      <c r="CG7" s="4">
        <f>IF(AND('GMT DATA'!CG7&lt;&gt;"NA",'GMT DATA'!CG7&lt;&gt;"Inf"),'GMT DATA'!CG7-'GMT DATA'!CF7,"")</f>
        <v>0.19896012800000001</v>
      </c>
      <c r="CH7" s="1">
        <f>IF(AND('GMT DATA'!CH7&lt;&gt;"NA",'GMT DATA'!CH7&lt;&gt;"Inf"),'GMT DATA'!CI7-'GMT DATA'!CH7,"")</f>
        <v>9.775152233</v>
      </c>
      <c r="CI7" s="1">
        <f>IF(AND('GMT DATA'!CI7&lt;&gt;"NA",'GMT DATA'!CI7&lt;&gt;"Inf"),'GMT DATA'!CI7,"")</f>
        <v>12.791235759999999</v>
      </c>
      <c r="CJ7" s="1">
        <f>IF(AND('GMT DATA'!CJ7&lt;&gt;"NA",'GMT DATA'!CJ7&lt;&gt;"Inf"),'GMT DATA'!CJ7-'GMT DATA'!CI7,"")</f>
        <v>9.7751522299999998</v>
      </c>
      <c r="CK7" s="1">
        <f>IF(AND('GMT DATA'!CK7&lt;&gt;"NA",'GMT DATA'!CK7&lt;&gt;"Inf"),'GMT DATA'!CL7-'GMT DATA'!CK7,"")</f>
        <v>4.4128604100000004</v>
      </c>
      <c r="CL7" s="1">
        <f>IF(AND('GMT DATA'!CL7&lt;&gt;"NA",'GMT DATA'!CL7&lt;&gt;"Inf"),'GMT DATA'!CL7,"")</f>
        <v>-7.2178847299999997</v>
      </c>
      <c r="CM7" s="1">
        <f>IF(AND('GMT DATA'!CM7&lt;&gt;"NA",'GMT DATA'!CM7&lt;&gt;"Inf"),'GMT DATA'!CM7-'GMT DATA'!CL7,"")</f>
        <v>4.4128604080000002</v>
      </c>
      <c r="CN7" s="1">
        <f>IF(AND('GMT DATA'!CN7&lt;&gt;"NA",'GMT DATA'!CN7&lt;&gt;"Inf"),'GMT DATA'!CO7-'GMT DATA'!CN7,"")</f>
        <v>3.7494927379999998</v>
      </c>
      <c r="CO7" s="1">
        <f>IF(AND('GMT DATA'!CO7&lt;&gt;"NA",'GMT DATA'!CO7&lt;&gt;"Inf"),'GMT DATA'!CO7,"")</f>
        <v>3.1377047789999999</v>
      </c>
      <c r="CP7" s="1">
        <f>IF(AND('GMT DATA'!CP7&lt;&gt;"NA",'GMT DATA'!CP7&lt;&gt;"Inf"),'GMT DATA'!CP7-'GMT DATA'!CO7,"")</f>
        <v>3.7494927379999998</v>
      </c>
      <c r="CQ7" s="1">
        <f>IF(AND('GMT DATA'!CQ7&lt;&gt;"NA",'GMT DATA'!CQ7&lt;&gt;"Inf"),'GMT DATA'!CR7-'GMT DATA'!CQ7,"")</f>
        <v>6.9086876430000004</v>
      </c>
      <c r="CR7" s="1">
        <f>IF(AND('GMT DATA'!CR7&lt;&gt;"NA",'GMT DATA'!CR7&lt;&gt;"Inf"),'GMT DATA'!CR7,"")</f>
        <v>4.1314659200000001</v>
      </c>
      <c r="CS7" s="1">
        <f>IF(AND('GMT DATA'!CS7&lt;&gt;"NA",'GMT DATA'!CS7&lt;&gt;"Inf"),'GMT DATA'!CS7-'GMT DATA'!CR7,"")</f>
        <v>6.9086876400000001</v>
      </c>
      <c r="CT7" s="1">
        <f>IF(AND('GMT DATA'!CT7&lt;&gt;"NA",'GMT DATA'!CT7&lt;&gt;"Inf"),'GMT DATA'!CU7-'GMT DATA'!CT7,"")</f>
        <v>1.240254293</v>
      </c>
      <c r="CU7" s="1">
        <f>IF(AND('GMT DATA'!CU7&lt;&gt;"NA",'GMT DATA'!CU7&lt;&gt;"Inf"),'GMT DATA'!CU7,"")</f>
        <v>1.6594177059999999</v>
      </c>
      <c r="CV7" s="1">
        <f>IF(AND('GMT DATA'!CV7&lt;&gt;"NA",'GMT DATA'!CV7&lt;&gt;"Inf"),'GMT DATA'!CV7-'GMT DATA'!CU7,"")</f>
        <v>1.2402542939999999</v>
      </c>
      <c r="CW7" s="1">
        <f>IF(AND('GMT DATA'!CW7&lt;&gt;"NA",'GMT DATA'!CW7&lt;&gt;"Inf"),'GMT DATA'!CX7-'GMT DATA'!CW7,"")</f>
        <v>0.12856205700000001</v>
      </c>
      <c r="CX7" s="1">
        <f>IF(AND('GMT DATA'!CX7&lt;&gt;"NA",'GMT DATA'!CX7&lt;&gt;"Inf"),'GMT DATA'!CX7,"")</f>
        <v>-0.43250266900000001</v>
      </c>
      <c r="CY7" s="1">
        <f>IF(AND('GMT DATA'!CY7&lt;&gt;"NA",'GMT DATA'!CY7&lt;&gt;"Inf"),'GMT DATA'!CY7-'GMT DATA'!CX7,"")</f>
        <v>0.12856205599999998</v>
      </c>
      <c r="CZ7" s="1">
        <f>IF(AND('GMT DATA'!CZ7&lt;&gt;"NA",'GMT DATA'!CZ7&lt;&gt;"Inf"),'GMT DATA'!DA7-'GMT DATA'!CZ7,"")</f>
        <v>4.4591923439999999</v>
      </c>
      <c r="DA7" s="1">
        <f>IF(AND('GMT DATA'!DA7&lt;&gt;"NA",'GMT DATA'!DA7&lt;&gt;"Inf"),'GMT DATA'!DA7,"")</f>
        <v>3.4910722980000002</v>
      </c>
      <c r="DB7" s="1">
        <f>IF(AND('GMT DATA'!DB7&lt;&gt;"NA",'GMT DATA'!DB7&lt;&gt;"Inf"),'GMT DATA'!DB7-'GMT DATA'!DA7,"")</f>
        <v>4.4591923439999999</v>
      </c>
      <c r="DC7" s="1">
        <f>IF(AND('GMT DATA'!DC7&lt;&gt;"NA",'GMT DATA'!DC7&lt;&gt;"Inf"),'GMT DATA'!DD7-'GMT DATA'!DC7,"")</f>
        <v>41.437982026999997</v>
      </c>
      <c r="DD7" s="1">
        <f>IF(AND('GMT DATA'!DD7&lt;&gt;"NA",'GMT DATA'!DD7&lt;&gt;"Inf"),'GMT DATA'!DD7,"")</f>
        <v>43.880666609999999</v>
      </c>
      <c r="DE7" s="1">
        <f>IF(AND('GMT DATA'!DE7&lt;&gt;"NA",'GMT DATA'!DE7&lt;&gt;"Inf"),'GMT DATA'!DE7-'GMT DATA'!DD7,"")</f>
        <v>41.43798202</v>
      </c>
    </row>
    <row r="8" spans="1:109">
      <c r="A8" t="s">
        <v>122</v>
      </c>
      <c r="C8" t="s">
        <v>121</v>
      </c>
      <c r="F8" t="s">
        <v>121</v>
      </c>
      <c r="I8" t="s">
        <v>121</v>
      </c>
      <c r="L8" t="s">
        <v>121</v>
      </c>
      <c r="O8" t="s">
        <v>121</v>
      </c>
      <c r="R8" t="s">
        <v>121</v>
      </c>
      <c r="U8" t="s">
        <v>121</v>
      </c>
      <c r="X8" t="s">
        <v>116</v>
      </c>
      <c r="AA8" t="s">
        <v>116</v>
      </c>
      <c r="AD8" t="s">
        <v>116</v>
      </c>
      <c r="AG8" t="s">
        <v>116</v>
      </c>
      <c r="AJ8" t="s">
        <v>123</v>
      </c>
      <c r="AM8" t="s">
        <v>123</v>
      </c>
      <c r="AP8" t="s">
        <v>116</v>
      </c>
      <c r="AS8" t="s">
        <v>123</v>
      </c>
      <c r="AV8" t="s">
        <v>123</v>
      </c>
      <c r="AY8" t="s">
        <v>116</v>
      </c>
      <c r="BB8" t="s">
        <v>120</v>
      </c>
      <c r="BE8" t="s">
        <v>120</v>
      </c>
      <c r="BH8" t="s">
        <v>120</v>
      </c>
      <c r="BK8" t="s">
        <v>120</v>
      </c>
      <c r="BN8" t="s">
        <v>120</v>
      </c>
      <c r="BQ8" t="s">
        <v>120</v>
      </c>
      <c r="BT8" t="s">
        <v>119</v>
      </c>
      <c r="BW8" t="s">
        <v>118</v>
      </c>
      <c r="BZ8" t="s">
        <v>117</v>
      </c>
      <c r="CC8" t="s">
        <v>117</v>
      </c>
      <c r="CF8" t="s">
        <v>117</v>
      </c>
      <c r="CI8" t="s">
        <v>117</v>
      </c>
      <c r="CL8" t="s">
        <v>116</v>
      </c>
      <c r="CO8" t="s">
        <v>116</v>
      </c>
      <c r="CR8" t="s">
        <v>116</v>
      </c>
      <c r="CT8" t="s">
        <v>116</v>
      </c>
      <c r="CX8" t="s">
        <v>124</v>
      </c>
      <c r="DA8" t="s">
        <v>125</v>
      </c>
      <c r="DD8" t="s">
        <v>125</v>
      </c>
    </row>
    <row r="9" spans="1:109" s="3" customFormat="1" ht="99" customHeight="1">
      <c r="C9" s="3" t="str">
        <f>CONCATENATE("projected change per degree of global mean temperature change relative to 1980-2009 = ",ROUND(C2,1),C8)</f>
        <v>projected change per degree of global mean temperature change relative to 1980-2009 = -4.8oC</v>
      </c>
      <c r="F9" s="3" t="str">
        <f>CONCATENATE("projected change per degree of global mean temperature change relative to 1980-2009 = ",ROUND(F2,1),F8)</f>
        <v>projected change per degree of global mean temperature change relative to 1980-2009 = 14.5oC</v>
      </c>
      <c r="I9" s="3" t="str">
        <f>CONCATENATE("projected change per degree of global mean temperature change relative to 1980-2009 = ",ROUND(I2,1),I8)</f>
        <v>projected change per degree of global mean temperature change relative to 1980-2009 = 13oC</v>
      </c>
      <c r="L9" s="3" t="str">
        <f>CONCATENATE("projected change per degree of global mean temperature change relative to 1980-2009 = ",ROUND(L2,1),L8)</f>
        <v>projected change per degree of global mean temperature change relative to 1980-2009 = -5.3oC</v>
      </c>
      <c r="O9" s="3" t="str">
        <f>CONCATENATE("projected change per degree of global mean temperature change relative to 1980-2009 = ",ROUND(O2,1),O8)</f>
        <v>projected change per degree of global mean temperature change relative to 1980-2009 = 15.8oC</v>
      </c>
      <c r="R9" s="3" t="str">
        <f>CONCATENATE("projected change per degree of global mean temperature change relative to 1980-2009 = ",ROUND(R2,0),R8)</f>
        <v>projected change per degree of global mean temperature change relative to 1980-2009 = -33oC</v>
      </c>
      <c r="U9" s="3" t="str">
        <f>CONCATENATE("projected change per degree of global mean temperature change relative to 1980-2009 = ",ROUND(U2,0),U8)</f>
        <v>projected change per degree of global mean temperature change relative to 1980-2009 = 23oC</v>
      </c>
      <c r="X9" s="3" t="str">
        <f>CONCATENATE("projected change per degree of global mean temperature change relative to 1980-2009 = ",ROUND(X2,0)," ",X8)</f>
        <v>projected change per degree of global mean temperature change relative to 1980-2009 = 38 days</v>
      </c>
      <c r="AA9" s="3" t="str">
        <f>CONCATENATE("projected change per degree of global mean temperature change relative to 1980-2009 = ",ROUND(AA2,1)," ",AA8)</f>
        <v>projected change per degree of global mean temperature change relative to 1980-2009 = 7.3 days</v>
      </c>
      <c r="AD9" s="3" t="str">
        <f>CONCATENATE("projected change per degree of global mean temperature change relative to 1980-2009 = ",ROUND(AD2,0)," ",AD8)</f>
        <v>projected change per degree of global mean temperature change relative to 1980-2009 = 269 days</v>
      </c>
      <c r="AG9" s="3" t="str">
        <f>CONCATENATE("projected change per degree of global mean temperature change relative to 1980-2009 = ",ROUND(AG2,1)," ",AG8)</f>
        <v>projected change per degree of global mean temperature change relative to 1980-2009 = 4.1 days</v>
      </c>
      <c r="AJ9" s="3" t="str">
        <f>CONCATENATE("projected change per degree of global mean temperature change relative to 1980-2009 = ",ROUND(AJ2,0),AJ8)</f>
        <v>projected change per degree of global mean temperature change relative to 1980-2009 = 247st day of the year</v>
      </c>
      <c r="AM9" s="3" t="str">
        <f>CONCATENATE("projected change per degree of global mean temperature change relative to 1980-2009 = ",ROUND(AM2,0),AM8)</f>
        <v>projected change per degree of global mean temperature change relative to 1980-2009 = 147st day of the year</v>
      </c>
      <c r="AP9" s="3" t="str">
        <f>CONCATENATE("projected change per degree of global mean temperature change relative to 1980-2009 = ",ROUND(AP2,0)," ",AP8)</f>
        <v>projected change per degree of global mean temperature change relative to 1980-2009 = 101 days</v>
      </c>
      <c r="AS9" s="3" t="str">
        <f>CONCATENATE("projected change per degree of global mean temperature change relative to 1980-2009 = ",ROUND(AS2,0),AS8)</f>
        <v>projected change per degree of global mean temperature change relative to 1980-2009 = 110st day of the year</v>
      </c>
      <c r="AV9" s="3" t="str">
        <f>CONCATENATE("projected change per degree of global mean temperature change relative to 1980-2009 = ",ROUND(AV2,0),AV8)</f>
        <v>projected change per degree of global mean temperature change relative to 1980-2009 = 253st day of the year</v>
      </c>
      <c r="AY9" s="3" t="str">
        <f>CONCATENATE("projected change per degree of global mean temperature change relative to 1980-2009 = ",ROUND(AY2,0)," ",AY8)</f>
        <v>projected change per degree of global mean temperature change relative to 1980-2009 = 144 days</v>
      </c>
      <c r="BB9" s="3" t="str">
        <f>CONCATENATE("projected change per degree of global mean temperature change relative to 1980-2009 = ",ROUND(BB2,0)," ",BB8)</f>
        <v>projected change per degree of global mean temperature change relative to 1980-2009 = 2360 degree-days</v>
      </c>
      <c r="BE9" s="3" t="str">
        <f>CONCATENATE("projected change per degree of global mean temperature change relative to 1980-2009 = ",ROUND(BE2,0)," ",BE8)</f>
        <v>projected change per degree of global mean temperature change relative to 1980-2009 = 1294 degree-days</v>
      </c>
      <c r="BH9" s="3" t="str">
        <f>CONCATENATE("projected change per degree of global mean temperature change relative to 1980-2009 = ",ROUND(BH2,0)," ",BH8)</f>
        <v>projected change per degree of global mean temperature change relative to 1980-2009 = 1120 degree-days</v>
      </c>
      <c r="BK9" s="3" t="str">
        <f>CONCATENATE("projected change per degree of global mean temperature change relative to 1980-2009 = ",ROUND(BK2,0)," ",BK8)</f>
        <v>projected change per degree of global mean temperature change relative to 1980-2009 = 960 degree-days</v>
      </c>
      <c r="BN9" s="3" t="str">
        <f>CONCATENATE("projected change per degree of global mean temperature change relative to 1980-2009 = ",ROUND(BN2,0)," ",BN8)</f>
        <v>projected change per degree of global mean temperature change relative to 1980-2009 = 554 degree-days</v>
      </c>
      <c r="BQ9" s="3" t="str">
        <f>CONCATENATE("projected change per degree of global mean temperature change relative to 1980-2009 = ",ROUND(BQ2,0)," ",BQ8)</f>
        <v>projected change per degree of global mean temperature change relative to 1980-2009 = 141 degree-days</v>
      </c>
      <c r="BT9" s="3" t="str">
        <f>CONCATENATE("projected change per degree of global mean temperature change relative to 1980-2009 = ",ROUND(BT2,0)," ",BT8)</f>
        <v>projected change per degree of global mean temperature change relative to 1980-2009 = 4644 heating degree-days</v>
      </c>
      <c r="BW9" s="3" t="str">
        <f>CONCATENATE("projected change per degree of global mean temperature change relative to 1980-2009 = ",ROUND(BW2,0)," ",BW8)</f>
        <v>projected change per degree of global mean temperature change relative to 1980-2009 = 1645 corn heat units</v>
      </c>
      <c r="BZ9" s="3" t="str">
        <f>CONCATENATE("projected change per degree of global mean temperature change relative to 1980-2009 = ",ROUND(BZ2,0)," ",BZ8)</f>
        <v>projected change per degree of global mean temperature change relative to 1980-2009 = 270 mm</v>
      </c>
      <c r="CC9" s="3" t="str">
        <f>CONCATENATE("projected change per degree of global mean temperature change relative to 1980-2009 = ",ROUND(CC2,0)," ",CC8)</f>
        <v>projected change per degree of global mean temperature change relative to 1980-2009 = 253 mm</v>
      </c>
      <c r="CF9" s="3" t="str">
        <f>CONCATENATE("projected change per degree of global mean temperature change relative to 1980-2009 = ",ROUND(CF2,0)," ",CF8)</f>
        <v>projected change per degree of global mean temperature change relative to 1980-2009 = 248 mm</v>
      </c>
      <c r="CI9" s="3" t="str">
        <f>CONCATENATE("projected change per degree of global mean temperature change relative to 1980-2009 = ",ROUND(CI2,0)," ",CI8)</f>
        <v>projected change per degree of global mean temperature change relative to 1980-2009 = 50 mm</v>
      </c>
      <c r="CL9" s="3" t="str">
        <f>CONCATENATE("projected change per degree of global mean temperature change relative to 1980-2009 = ",ROUND(CL2,0)," ",CL8)</f>
        <v>projected change per degree of global mean temperature change relative to 1980-2009 = 203 days</v>
      </c>
      <c r="CO9" s="3" t="str">
        <f>CONCATENATE("projected change per degree of global mean temperature change relative to 1980-2009 = ",ROUND(CO2,0)," ",CO8)</f>
        <v>projected change per degree of global mean temperature change relative to 1980-2009 = 94 days</v>
      </c>
      <c r="CR9" s="3" t="str">
        <f>CONCATENATE("projected change per degree of global mean temperature change relative to 1980-2009 = ",ROUND(CR2,0)," ",CR8)</f>
        <v>projected change per degree of global mean temperature change relative to 1980-2009 = 68 days</v>
      </c>
      <c r="CU9" s="3" t="str">
        <f>CONCATENATE("projected change per degree of global mean temperature change relative to 1980-2009 = ",ROUND(CU2,2)," ",CU8)</f>
        <v xml:space="preserve">projected change per degree of global mean temperature change relative to 1980-2009 = 2.9 </v>
      </c>
      <c r="CX9" s="3" t="str">
        <f>CONCATENATE("projected change per degree of global mean temperature change relative to 1980-2009 = ",ROUND(CX2,0),CX8)</f>
        <v>projected change per degree of global mean temperature change relative to 1980-2009 = 51%</v>
      </c>
      <c r="DA9" s="3" t="str">
        <f>CONCATENATE("projected change per degree of global mean temperature change relative to 1980-2009 = ",ROUND(DA2,0)," ",DA8)</f>
        <v>projected change per degree of global mean temperature change relative to 1980-2009 = 31 HMI UNITS</v>
      </c>
      <c r="DD9" s="3" t="str">
        <f>CONCATENATE("projected change per degree of global mean temperature change relative to 1980-2009 = ",ROUND(DD2,0)," ",DD8)</f>
        <v>projected change per degree of global mean temperature change relative to 1980-2009 = 81 HMI UNITS</v>
      </c>
    </row>
    <row r="10" spans="1:109" s="3" customFormat="1" ht="99" customHeight="1">
      <c r="C10" s="3" t="str">
        <f>CONCATENATE(UPPER(C1),CHAR(10),C9)</f>
        <v>CARWAY AVERAGE WINTER (DEC-FEB) TEMPERATURE 
projected change per degree of global mean temperature change relative to 1980-2009 = -4.8oC</v>
      </c>
      <c r="F10" s="3" t="str">
        <f>CONCATENATE(UPPER(F1),CHAR(10),F9)</f>
        <v>CARWAY AVERAGE SUMMER (JUN-AUG) TEMPERATURE 
projected change per degree of global mean temperature change relative to 1980-2009 = 14.5oC</v>
      </c>
      <c r="I10" s="3" t="str">
        <f>CONCATENATE(UPPER(I1),CHAR(10),I9)</f>
        <v>CARWAY AVERAGE GROWING SEASON (MAY-AUG) TEMPERATURE
projected change per degree of global mean temperature change relative to 1980-2009 = 13oC</v>
      </c>
      <c r="L10" s="3" t="str">
        <f>CONCATENATE(UPPER(L1),CHAR(10),L9)</f>
        <v>CARWAY AVERAGE JANUARY TEMPERATURE
projected change per degree of global mean temperature change relative to 1980-2009 = -5.3oC</v>
      </c>
      <c r="O10" s="3" t="str">
        <f>CONCATENATE(UPPER(O1),CHAR(10),O9)</f>
        <v>CARWAY AVERAGE JULY TEMPERATURE
projected change per degree of global mean temperature change relative to 1980-2009 = 15.8oC</v>
      </c>
      <c r="R10" s="3" t="str">
        <f>CONCATENATE(UPPER(R1),CHAR(10),R9)</f>
        <v>CARWAY TEMPERATURE ON THE COLDEST DAY OF THE YEAR
projected change per degree of global mean temperature change relative to 1980-2009 = -33oC</v>
      </c>
      <c r="U10" s="3" t="str">
        <f>CONCATENATE(UPPER(U1),CHAR(10),U9)</f>
        <v>CARWAY TEMPERATURE ON THE WARMEST DAY OF THE YEAR
projected change per degree of global mean temperature change relative to 1980-2009 = 23oC</v>
      </c>
      <c r="X10" s="3" t="str">
        <f>CONCATENATE(UPPER(X1),CHAR(10),X9)</f>
        <v>CARWAY DAYS ABOVE 25C
projected change per degree of global mean temperature change relative to 1980-2009 = 38 days</v>
      </c>
      <c r="AA10" s="3" t="str">
        <f>CONCATENATE(UPPER(AA1),CHAR(10),AA9)</f>
        <v>CARWAY DAYS ABOVE 30C
projected change per degree of global mean temperature change relative to 1980-2009 = 7.3 days</v>
      </c>
      <c r="AD10" s="3" t="str">
        <f>CONCATENATE(UPPER(AD1),CHAR(10),AD9)</f>
        <v>CARWAY DAYS BELOW 5C
projected change per degree of global mean temperature change relative to 1980-2009 = 269 days</v>
      </c>
      <c r="AG10" s="3" t="str">
        <f>CONCATENATE(UPPER(AG1),CHAR(10),AG9)</f>
        <v>CARWAY DAYS BELOW -30C
projected change per degree of global mean temperature change relative to 1980-2009 = 4.1 days</v>
      </c>
      <c r="AJ10" s="3" t="str">
        <f>CONCATENATE(UPPER(AJ1),CHAR(10),AJ9)</f>
        <v>CARWAY DATE OF FIRST FREEZE IN FALL
projected change per degree of global mean temperature change relative to 1980-2009 = 247st day of the year</v>
      </c>
      <c r="AM10" s="3" t="str">
        <f>CONCATENATE(UPPER(AM1),CHAR(10),AM9)</f>
        <v>CARWAY DATE OF LAST FREEZE IN SPRING
projected change per degree of global mean temperature change relative to 1980-2009 = 147st day of the year</v>
      </c>
      <c r="AP10" s="3" t="str">
        <f>CONCATENATE(UPPER(AP1),CHAR(10),AP9)</f>
        <v>CARWAY LENGTH OF FROST-FREE SEASON
projected change per degree of global mean temperature change relative to 1980-2009 = 101 days</v>
      </c>
      <c r="AS10" s="3" t="str">
        <f>CONCATENATE(UPPER(AS1),CHAR(10),AS9)</f>
        <v>CARWAY START OF GROWING SEASON
projected change per degree of global mean temperature change relative to 1980-2009 = 110st day of the year</v>
      </c>
      <c r="AV10" s="3" t="str">
        <f>CONCATENATE(UPPER(AV1),CHAR(10),AV9)</f>
        <v>CARWAY END OF GROWING SEASON 
projected change per degree of global mean temperature change relative to 1980-2009 = 253st day of the year</v>
      </c>
      <c r="AY10" s="3" t="str">
        <f>CONCATENATE(UPPER(AY1),CHAR(10),AY9)</f>
        <v>CARWAY LENGTH OF GROWING SEASON 
projected change per degree of global mean temperature change relative to 1980-2009 = 144 days</v>
      </c>
      <c r="BB10" s="3" t="str">
        <f>CONCATENATE(UPPER(BB1),CHAR(10),BB9)</f>
        <v>CARWAY DEGREE-DAYS ABOVE 0C
projected change per degree of global mean temperature change relative to 1980-2009 = 2360 degree-days</v>
      </c>
      <c r="BE10" s="3" t="str">
        <f>CONCATENATE(UPPER(BE1),CHAR(10),BE9)</f>
        <v>CARWAY DEGREE-DAYS ABOVE 5C
projected change per degree of global mean temperature change relative to 1980-2009 = 1294 degree-days</v>
      </c>
      <c r="BH10" s="3" t="str">
        <f>CONCATENATE(UPPER(BH1),CHAR(10),BH9)</f>
        <v>CARWAY DEGREE-DAYS ABOVE 6C
projected change per degree of global mean temperature change relative to 1980-2009 = 1120 degree-days</v>
      </c>
      <c r="BK10" s="3" t="str">
        <f>CONCATENATE(UPPER(BK1),CHAR(10),BK9)</f>
        <v>CARWAY DEGREE-DAYS ABOVE 7C
projected change per degree of global mean temperature change relative to 1980-2009 = 960 degree-days</v>
      </c>
      <c r="BN10" s="3" t="str">
        <f>CONCATENATE(UPPER(BN1),CHAR(10),BN9)</f>
        <v>CARWAY DEGREE-DAYS ABOVE 10C
projected change per degree of global mean temperature change relative to 1980-2009 = 554 degree-days</v>
      </c>
      <c r="BQ10" s="3" t="str">
        <f>CONCATENATE(UPPER(BQ1),CHAR(10),BQ9)</f>
        <v>CARWAY DEGREE-DAYS ABOVE 15C
projected change per degree of global mean temperature change relative to 1980-2009 = 141 degree-days</v>
      </c>
      <c r="BT10" s="3" t="str">
        <f>CONCATENATE(UPPER(BT1),CHAR(10),BT9)</f>
        <v>CARWAY HEATING DEGREE-DAYS BELOW 18C
projected change per degree of global mean temperature change relative to 1980-2009 = 4644 heating degree-days</v>
      </c>
      <c r="BW10" s="3" t="str">
        <f>CONCATENATE(UPPER(BW1),CHAR(10),BW9)</f>
        <v>CARWAY CORN HEAT UNITS
projected change per degree of global mean temperature change relative to 1980-2009 = 1645 corn heat units</v>
      </c>
      <c r="BZ10" s="3" t="str">
        <f>CONCATENATE(UPPER(BZ1),CHAR(10),BZ9)</f>
        <v>CARWAY WINTER (SEP-APR) PRECIPITATION
projected change per degree of global mean temperature change relative to 1980-2009 = 270 mm</v>
      </c>
      <c r="CC10" s="3" t="str">
        <f>CONCATENATE(UPPER(CC1),CHAR(10),CC9)</f>
        <v>CARWAY GROWING SEASON (APR-JUL) PRECIPITATION
projected change per degree of global mean temperature change relative to 1980-2009 = 253 mm</v>
      </c>
      <c r="CF10" s="3" t="str">
        <f>CONCATENATE(UPPER(CF1),CHAR(10),CF9)</f>
        <v>CARWAY GROWING SEASON (MAY-AUG) PRECIPITATION
projected change per degree of global mean temperature change relative to 1980-2009 = 248 mm</v>
      </c>
      <c r="CI10" s="3" t="str">
        <f>CONCATENATE(UPPER(CI1),CHAR(10),CI9)</f>
        <v>CARWAY PRECIPITATION ON WETTEST DAY OF THE YEAR
projected change per degree of global mean temperature change relative to 1980-2009 = 50 mm</v>
      </c>
      <c r="CL10" s="3" t="str">
        <f>CONCATENATE(UPPER(CL1),CHAR(10),CL9)</f>
        <v>CARWAY WINTER (SEP-APR) DRY DAYS 
projected change per degree of global mean temperature change relative to 1980-2009 = 203 days</v>
      </c>
      <c r="CO10" s="3" t="str">
        <f>CONCATENATE(UPPER(CO1),CHAR(10),CO9)</f>
        <v>CARWAY SUMMER (MAY-AUG) DRY DAYS 
projected change per degree of global mean temperature change relative to 1980-2009 = 94 days</v>
      </c>
      <c r="CR10" s="3" t="str">
        <f>CONCATENATE(UPPER(CR1),CHAR(10),CR9)</f>
        <v>CARWAY WET DAYS WITH PRECIPITATION ABOVE 0.2MM 
projected change per degree of global mean temperature change relative to 1980-2009 = 68 days</v>
      </c>
      <c r="CU10" s="3" t="str">
        <f>CONCATENATE(UPPER(CU1),CHAR(10),CU9)</f>
        <v xml:space="preserve">CARWAY DAYS WITH PRECIPITATION ABOVE 25MM 
projected change per degree of global mean temperature change relative to 1980-2009 = 2.9 </v>
      </c>
      <c r="CX10" s="3" t="str">
        <f>CONCATENATE(UPPER(CX1),CHAR(10),CX9)</f>
        <v>CARWAY PERCENTAGE OF WINTER PRECIPITATION AS SNOW
projected change per degree of global mean temperature change relative to 1980-2009 = 51%</v>
      </c>
      <c r="DA10" s="3" t="str">
        <f>CONCATENATE(UPPER(DA1),CHAR(10),DA9)</f>
        <v>CARWAY ANNUAL HEAT MOISTURE INDEX
projected change per degree of global mean temperature change relative to 1980-2009 = 31 HMI UNITS</v>
      </c>
      <c r="DD10" s="3" t="str">
        <f>CONCATENATE(UPPER(DD1),CHAR(10),DD9)</f>
        <v>CARWAY SUMMER HEAT MOISTURE INDEX
projected change per degree of global mean temperature change relative to 1980-2009 = 81 HMI UNITS</v>
      </c>
    </row>
  </sheetData>
  <pageMargins left="0.7" right="0.7" top="0.75" bottom="0.75" header="0.3" footer="0.3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E7"/>
  <sheetViews>
    <sheetView workbookViewId="0">
      <selection sqref="A1:DE7"/>
    </sheetView>
  </sheetViews>
  <sheetFormatPr baseColWidth="10" defaultRowHeight="15" x14ac:dyDescent="0"/>
  <sheetData>
    <row r="1" spans="1:109">
      <c r="A1" s="5" t="s">
        <v>115</v>
      </c>
      <c r="B1" s="5" t="s">
        <v>114</v>
      </c>
      <c r="C1" s="5" t="s">
        <v>113</v>
      </c>
      <c r="D1" s="5" t="s">
        <v>112</v>
      </c>
      <c r="E1" s="5" t="s">
        <v>111</v>
      </c>
      <c r="F1" s="5" t="s">
        <v>110</v>
      </c>
      <c r="G1" s="5" t="s">
        <v>109</v>
      </c>
      <c r="H1" s="5" t="s">
        <v>108</v>
      </c>
      <c r="I1" s="5" t="s">
        <v>107</v>
      </c>
      <c r="J1" s="5" t="s">
        <v>106</v>
      </c>
      <c r="K1" s="5" t="s">
        <v>105</v>
      </c>
      <c r="L1" s="5" t="s">
        <v>104</v>
      </c>
      <c r="M1" s="5" t="s">
        <v>103</v>
      </c>
      <c r="N1" s="5" t="s">
        <v>102</v>
      </c>
      <c r="O1" s="5" t="s">
        <v>101</v>
      </c>
      <c r="P1" s="5" t="s">
        <v>100</v>
      </c>
      <c r="Q1" s="5" t="s">
        <v>99</v>
      </c>
      <c r="R1" s="5" t="s">
        <v>98</v>
      </c>
      <c r="S1" s="5" t="s">
        <v>97</v>
      </c>
      <c r="T1" s="5" t="s">
        <v>96</v>
      </c>
      <c r="U1" s="5" t="s">
        <v>95</v>
      </c>
      <c r="V1" s="5" t="s">
        <v>94</v>
      </c>
      <c r="W1" s="5" t="s">
        <v>93</v>
      </c>
      <c r="X1" s="5" t="s">
        <v>92</v>
      </c>
      <c r="Y1" s="5" t="s">
        <v>91</v>
      </c>
      <c r="Z1" s="5" t="s">
        <v>90</v>
      </c>
      <c r="AA1" s="5" t="s">
        <v>89</v>
      </c>
      <c r="AB1" s="5" t="s">
        <v>88</v>
      </c>
      <c r="AC1" s="5" t="s">
        <v>87</v>
      </c>
      <c r="AD1" s="5" t="s">
        <v>86</v>
      </c>
      <c r="AE1" s="5" t="s">
        <v>85</v>
      </c>
      <c r="AF1" s="5" t="s">
        <v>84</v>
      </c>
      <c r="AG1" s="5" t="s">
        <v>83</v>
      </c>
      <c r="AH1" s="5" t="s">
        <v>82</v>
      </c>
      <c r="AI1" s="5" t="s">
        <v>81</v>
      </c>
      <c r="AJ1" s="5" t="s">
        <v>80</v>
      </c>
      <c r="AK1" s="5" t="s">
        <v>79</v>
      </c>
      <c r="AL1" s="5" t="s">
        <v>78</v>
      </c>
      <c r="AM1" s="5" t="s">
        <v>77</v>
      </c>
      <c r="AN1" s="5" t="s">
        <v>76</v>
      </c>
      <c r="AO1" s="5" t="s">
        <v>75</v>
      </c>
      <c r="AP1" s="5" t="s">
        <v>74</v>
      </c>
      <c r="AQ1" s="5" t="s">
        <v>73</v>
      </c>
      <c r="AR1" s="5" t="s">
        <v>72</v>
      </c>
      <c r="AS1" s="5" t="s">
        <v>71</v>
      </c>
      <c r="AT1" s="5" t="s">
        <v>70</v>
      </c>
      <c r="AU1" s="5" t="s">
        <v>69</v>
      </c>
      <c r="AV1" s="5" t="s">
        <v>68</v>
      </c>
      <c r="AW1" s="5" t="s">
        <v>67</v>
      </c>
      <c r="AX1" s="5" t="s">
        <v>66</v>
      </c>
      <c r="AY1" s="5" t="s">
        <v>65</v>
      </c>
      <c r="AZ1" s="5" t="s">
        <v>64</v>
      </c>
      <c r="BA1" s="5" t="s">
        <v>63</v>
      </c>
      <c r="BB1" s="5" t="s">
        <v>62</v>
      </c>
      <c r="BC1" s="5" t="s">
        <v>61</v>
      </c>
      <c r="BD1" s="5" t="s">
        <v>60</v>
      </c>
      <c r="BE1" s="5" t="s">
        <v>59</v>
      </c>
      <c r="BF1" s="5" t="s">
        <v>58</v>
      </c>
      <c r="BG1" s="5" t="s">
        <v>57</v>
      </c>
      <c r="BH1" s="5" t="s">
        <v>56</v>
      </c>
      <c r="BI1" s="5" t="s">
        <v>55</v>
      </c>
      <c r="BJ1" s="5" t="s">
        <v>54</v>
      </c>
      <c r="BK1" s="5" t="s">
        <v>53</v>
      </c>
      <c r="BL1" s="5" t="s">
        <v>52</v>
      </c>
      <c r="BM1" s="5" t="s">
        <v>51</v>
      </c>
      <c r="BN1" s="5" t="s">
        <v>50</v>
      </c>
      <c r="BO1" s="5" t="s">
        <v>49</v>
      </c>
      <c r="BP1" s="5" t="s">
        <v>48</v>
      </c>
      <c r="BQ1" s="5" t="s">
        <v>47</v>
      </c>
      <c r="BR1" s="5" t="s">
        <v>46</v>
      </c>
      <c r="BS1" s="5" t="s">
        <v>45</v>
      </c>
      <c r="BT1" s="5" t="s">
        <v>44</v>
      </c>
      <c r="BU1" s="5" t="s">
        <v>43</v>
      </c>
      <c r="BV1" s="5" t="s">
        <v>42</v>
      </c>
      <c r="BW1" s="5" t="s">
        <v>41</v>
      </c>
      <c r="BX1" s="5" t="s">
        <v>40</v>
      </c>
      <c r="BY1" s="5" t="s">
        <v>39</v>
      </c>
      <c r="BZ1" s="5" t="s">
        <v>38</v>
      </c>
      <c r="CA1" s="5" t="s">
        <v>37</v>
      </c>
      <c r="CB1" s="5" t="s">
        <v>36</v>
      </c>
      <c r="CC1" s="5" t="s">
        <v>35</v>
      </c>
      <c r="CD1" s="5" t="s">
        <v>34</v>
      </c>
      <c r="CE1" s="5" t="s">
        <v>33</v>
      </c>
      <c r="CF1" s="5" t="s">
        <v>32</v>
      </c>
      <c r="CG1" s="5" t="s">
        <v>31</v>
      </c>
      <c r="CH1" s="5" t="s">
        <v>30</v>
      </c>
      <c r="CI1" s="5" t="s">
        <v>29</v>
      </c>
      <c r="CJ1" s="5" t="s">
        <v>28</v>
      </c>
      <c r="CK1" s="5" t="s">
        <v>27</v>
      </c>
      <c r="CL1" s="5" t="s">
        <v>26</v>
      </c>
      <c r="CM1" s="5" t="s">
        <v>25</v>
      </c>
      <c r="CN1" s="5" t="s">
        <v>24</v>
      </c>
      <c r="CO1" s="5" t="s">
        <v>23</v>
      </c>
      <c r="CP1" s="5" t="s">
        <v>22</v>
      </c>
      <c r="CQ1" s="5" t="s">
        <v>21</v>
      </c>
      <c r="CR1" s="5" t="s">
        <v>20</v>
      </c>
      <c r="CS1" s="5" t="s">
        <v>19</v>
      </c>
      <c r="CT1" s="5" t="s">
        <v>18</v>
      </c>
      <c r="CU1" s="5" t="s">
        <v>17</v>
      </c>
      <c r="CV1" s="5" t="s">
        <v>16</v>
      </c>
      <c r="CW1" s="5" t="s">
        <v>15</v>
      </c>
      <c r="CX1" s="5" t="s">
        <v>14</v>
      </c>
      <c r="CY1" s="5" t="s">
        <v>13</v>
      </c>
      <c r="CZ1" s="5" t="s">
        <v>12</v>
      </c>
      <c r="DA1" s="5" t="s">
        <v>11</v>
      </c>
      <c r="DB1" s="5" t="s">
        <v>10</v>
      </c>
      <c r="DC1" s="5" t="s">
        <v>9</v>
      </c>
      <c r="DD1" s="5" t="s">
        <v>8</v>
      </c>
      <c r="DE1" s="5" t="s">
        <v>7</v>
      </c>
    </row>
    <row r="2" spans="1:109">
      <c r="A2" s="5" t="s">
        <v>6</v>
      </c>
      <c r="B2" s="5" t="s">
        <v>5</v>
      </c>
      <c r="C2" s="5">
        <v>-4.8290158310000004</v>
      </c>
      <c r="D2" s="5" t="s">
        <v>5</v>
      </c>
      <c r="E2" s="5" t="s">
        <v>5</v>
      </c>
      <c r="F2" s="5">
        <v>14.47013664</v>
      </c>
      <c r="G2" s="5" t="s">
        <v>5</v>
      </c>
      <c r="H2" s="5" t="s">
        <v>5</v>
      </c>
      <c r="I2" s="5">
        <v>12.99011408</v>
      </c>
      <c r="J2" s="5" t="s">
        <v>5</v>
      </c>
      <c r="K2" s="5" t="s">
        <v>5</v>
      </c>
      <c r="L2" s="5">
        <v>-5.2579046500000004</v>
      </c>
      <c r="M2" s="5" t="s">
        <v>5</v>
      </c>
      <c r="N2" s="5" t="s">
        <v>5</v>
      </c>
      <c r="O2" s="5">
        <v>15.83104827</v>
      </c>
      <c r="P2" s="5" t="s">
        <v>5</v>
      </c>
      <c r="Q2" s="5" t="s">
        <v>5</v>
      </c>
      <c r="R2" s="5">
        <v>-32.953333280000003</v>
      </c>
      <c r="S2" s="5" t="s">
        <v>5</v>
      </c>
      <c r="T2" s="5" t="s">
        <v>5</v>
      </c>
      <c r="U2" s="5">
        <v>22.508333329999999</v>
      </c>
      <c r="V2" s="5" t="s">
        <v>5</v>
      </c>
      <c r="W2" s="5" t="s">
        <v>5</v>
      </c>
      <c r="X2" s="5">
        <v>38</v>
      </c>
      <c r="Y2" s="5" t="s">
        <v>5</v>
      </c>
      <c r="Z2" s="5" t="s">
        <v>5</v>
      </c>
      <c r="AA2" s="5">
        <v>7.266666667</v>
      </c>
      <c r="AB2" s="5" t="s">
        <v>5</v>
      </c>
      <c r="AC2" s="5" t="s">
        <v>5</v>
      </c>
      <c r="AD2" s="5">
        <v>268.66666670000001</v>
      </c>
      <c r="AE2" s="5" t="s">
        <v>5</v>
      </c>
      <c r="AF2" s="5" t="s">
        <v>5</v>
      </c>
      <c r="AG2" s="5">
        <v>4.0999999999999996</v>
      </c>
      <c r="AH2" s="5" t="s">
        <v>5</v>
      </c>
      <c r="AI2" s="5" t="s">
        <v>5</v>
      </c>
      <c r="AJ2" s="5">
        <v>247.3666667</v>
      </c>
      <c r="AK2" s="5" t="s">
        <v>5</v>
      </c>
      <c r="AL2" s="5" t="s">
        <v>5</v>
      </c>
      <c r="AM2" s="5">
        <v>146.8666667</v>
      </c>
      <c r="AN2" s="5" t="s">
        <v>5</v>
      </c>
      <c r="AO2" s="5" t="s">
        <v>5</v>
      </c>
      <c r="AP2" s="5">
        <v>100.5</v>
      </c>
      <c r="AQ2" s="5" t="s">
        <v>5</v>
      </c>
      <c r="AR2" s="5" t="s">
        <v>5</v>
      </c>
      <c r="AS2" s="5">
        <v>109.96551719999999</v>
      </c>
      <c r="AT2" s="5" t="s">
        <v>5</v>
      </c>
      <c r="AU2" s="5" t="s">
        <v>5</v>
      </c>
      <c r="AV2" s="5">
        <v>252.51724139999999</v>
      </c>
      <c r="AW2" s="5" t="s">
        <v>5</v>
      </c>
      <c r="AX2" s="5" t="s">
        <v>5</v>
      </c>
      <c r="AY2" s="5">
        <v>143.5517241</v>
      </c>
      <c r="AZ2" s="5" t="s">
        <v>5</v>
      </c>
      <c r="BA2" s="5" t="s">
        <v>5</v>
      </c>
      <c r="BB2" s="5">
        <v>2359.999992</v>
      </c>
      <c r="BC2" s="5" t="s">
        <v>5</v>
      </c>
      <c r="BD2" s="5" t="s">
        <v>5</v>
      </c>
      <c r="BE2" s="5">
        <v>1293.6866660000001</v>
      </c>
      <c r="BF2" s="5" t="s">
        <v>5</v>
      </c>
      <c r="BG2" s="5" t="s">
        <v>5</v>
      </c>
      <c r="BH2" s="5">
        <v>1120.398332</v>
      </c>
      <c r="BI2" s="5" t="s">
        <v>5</v>
      </c>
      <c r="BJ2" s="5" t="s">
        <v>5</v>
      </c>
      <c r="BK2" s="5">
        <v>959.89333090000002</v>
      </c>
      <c r="BL2" s="5" t="s">
        <v>5</v>
      </c>
      <c r="BM2" s="5" t="s">
        <v>5</v>
      </c>
      <c r="BN2" s="5">
        <v>554.44666540000003</v>
      </c>
      <c r="BO2" s="5" t="s">
        <v>5</v>
      </c>
      <c r="BP2" s="5" t="s">
        <v>5</v>
      </c>
      <c r="BQ2" s="5">
        <v>140.80833329999999</v>
      </c>
      <c r="BR2" s="5" t="s">
        <v>5</v>
      </c>
      <c r="BS2" s="5" t="s">
        <v>5</v>
      </c>
      <c r="BT2" s="5">
        <v>4643.6899979999998</v>
      </c>
      <c r="BU2" s="5" t="s">
        <v>5</v>
      </c>
      <c r="BV2" s="5" t="s">
        <v>5</v>
      </c>
      <c r="BW2" s="5">
        <v>1644.537992</v>
      </c>
      <c r="BX2" s="5" t="s">
        <v>5</v>
      </c>
      <c r="BY2" s="5" t="s">
        <v>5</v>
      </c>
      <c r="BZ2" s="5">
        <v>270.07333729999999</v>
      </c>
      <c r="CA2" s="5" t="s">
        <v>5</v>
      </c>
      <c r="CB2" s="5" t="s">
        <v>5</v>
      </c>
      <c r="CC2" s="5">
        <v>253.24999969999999</v>
      </c>
      <c r="CD2" s="5" t="s">
        <v>5</v>
      </c>
      <c r="CE2" s="5" t="s">
        <v>5</v>
      </c>
      <c r="CF2" s="5">
        <v>247.81666509999999</v>
      </c>
      <c r="CG2" s="5" t="s">
        <v>5</v>
      </c>
      <c r="CH2" s="5" t="s">
        <v>5</v>
      </c>
      <c r="CI2" s="5">
        <v>49.56333351</v>
      </c>
      <c r="CJ2" s="5" t="s">
        <v>5</v>
      </c>
      <c r="CK2" s="5" t="s">
        <v>5</v>
      </c>
      <c r="CL2" s="5">
        <v>203.3</v>
      </c>
      <c r="CM2" s="5" t="s">
        <v>5</v>
      </c>
      <c r="CN2" s="5" t="s">
        <v>5</v>
      </c>
      <c r="CO2" s="5">
        <v>93.966666669999995</v>
      </c>
      <c r="CP2" s="5" t="s">
        <v>5</v>
      </c>
      <c r="CQ2" s="5" t="s">
        <v>5</v>
      </c>
      <c r="CR2" s="5">
        <v>67.766666670000006</v>
      </c>
      <c r="CS2" s="5" t="s">
        <v>5</v>
      </c>
      <c r="CT2" s="5" t="s">
        <v>5</v>
      </c>
      <c r="CU2" s="5">
        <v>2.9</v>
      </c>
      <c r="CV2" s="5" t="s">
        <v>5</v>
      </c>
      <c r="CW2" s="5" t="s">
        <v>5</v>
      </c>
      <c r="CX2" s="5">
        <v>50.655326909999999</v>
      </c>
      <c r="CY2" s="5" t="s">
        <v>5</v>
      </c>
      <c r="CZ2" s="5" t="s">
        <v>5</v>
      </c>
      <c r="DA2" s="5">
        <v>30.6662049</v>
      </c>
      <c r="DB2" s="5" t="s">
        <v>5</v>
      </c>
      <c r="DC2" s="5" t="s">
        <v>5</v>
      </c>
      <c r="DD2" s="5">
        <v>81.191160330000002</v>
      </c>
      <c r="DE2" s="5" t="s">
        <v>5</v>
      </c>
    </row>
    <row r="3" spans="1:109">
      <c r="A3" s="5" t="s">
        <v>4</v>
      </c>
      <c r="B3" s="5">
        <v>0.58834727200000003</v>
      </c>
      <c r="C3" s="5">
        <v>1.306260634</v>
      </c>
      <c r="D3" s="5">
        <v>2.024173996</v>
      </c>
      <c r="E3" s="5">
        <v>0.721252844</v>
      </c>
      <c r="F3" s="5">
        <v>1.2347933209999999</v>
      </c>
      <c r="G3" s="5">
        <v>1.7483337990000001</v>
      </c>
      <c r="H3" s="5">
        <v>0.75551663300000005</v>
      </c>
      <c r="I3" s="5">
        <v>1.1769430540000001</v>
      </c>
      <c r="J3" s="5">
        <v>1.5983694749999999</v>
      </c>
      <c r="K3" s="5">
        <v>0.323831708</v>
      </c>
      <c r="L3" s="5">
        <v>1.483290169</v>
      </c>
      <c r="M3" s="5">
        <v>2.6427486290000002</v>
      </c>
      <c r="N3" s="5">
        <v>0.61913807799999998</v>
      </c>
      <c r="O3" s="5">
        <v>1.2087173950000001</v>
      </c>
      <c r="P3" s="5">
        <v>1.798296713</v>
      </c>
      <c r="Q3" s="5">
        <v>0.50041530999999995</v>
      </c>
      <c r="R3" s="5">
        <v>2.9485346379999999</v>
      </c>
      <c r="S3" s="5">
        <v>5.3966539659999997</v>
      </c>
      <c r="T3" s="5">
        <v>0.63886240900000002</v>
      </c>
      <c r="U3" s="5">
        <v>1.2936328960000001</v>
      </c>
      <c r="V3" s="5">
        <v>1.948403382</v>
      </c>
      <c r="W3" s="5">
        <v>5.4996306009999998</v>
      </c>
      <c r="X3" s="5">
        <v>10.61904762</v>
      </c>
      <c r="Y3" s="5">
        <v>15.73846464</v>
      </c>
      <c r="Z3" s="5">
        <v>2.1380312670000001</v>
      </c>
      <c r="AA3" s="5">
        <v>5.0411904759999997</v>
      </c>
      <c r="AB3" s="5">
        <v>7.9443496849999997</v>
      </c>
      <c r="AC3" s="5">
        <v>-23.919238379999999</v>
      </c>
      <c r="AD3" s="5">
        <v>-17.263571429999999</v>
      </c>
      <c r="AE3" s="5">
        <v>-10.60790448</v>
      </c>
      <c r="AF3" s="5">
        <v>-3.1255334339999998</v>
      </c>
      <c r="AG3" s="5">
        <v>-1.891666667</v>
      </c>
      <c r="AH3" s="5">
        <v>-0.65779989999999999</v>
      </c>
      <c r="AI3" s="5">
        <v>2.4890598609999999</v>
      </c>
      <c r="AJ3" s="5">
        <v>8.7923809520000002</v>
      </c>
      <c r="AK3" s="5">
        <v>15.095702040000001</v>
      </c>
      <c r="AL3" s="5">
        <v>-12.953433499999999</v>
      </c>
      <c r="AM3" s="5">
        <v>-7.9249999999999998</v>
      </c>
      <c r="AN3" s="5">
        <v>-2.8965664950000001</v>
      </c>
      <c r="AO3" s="5">
        <v>7.137532255</v>
      </c>
      <c r="AP3" s="5">
        <v>16.717380949999999</v>
      </c>
      <c r="AQ3" s="5">
        <v>26.297229649999998</v>
      </c>
      <c r="AR3" s="5">
        <v>-16.690764250000001</v>
      </c>
      <c r="AS3" s="5">
        <v>-10.400476189999999</v>
      </c>
      <c r="AT3" s="5">
        <v>-4.1101881340000004</v>
      </c>
      <c r="AU3" s="5">
        <v>1.49637464</v>
      </c>
      <c r="AV3" s="5">
        <v>5.3326190479999998</v>
      </c>
      <c r="AW3" s="5">
        <v>9.1688634550000003</v>
      </c>
      <c r="AX3" s="5">
        <v>7.8199670640000001</v>
      </c>
      <c r="AY3" s="5">
        <v>15.733095240000001</v>
      </c>
      <c r="AZ3" s="5">
        <v>23.646223410000001</v>
      </c>
      <c r="BA3" s="5">
        <v>184.97167809999999</v>
      </c>
      <c r="BB3" s="5">
        <v>285.4200803</v>
      </c>
      <c r="BC3" s="5">
        <v>385.86848250000003</v>
      </c>
      <c r="BD3" s="5">
        <v>136.33022410000001</v>
      </c>
      <c r="BE3" s="5">
        <v>216.28946590000001</v>
      </c>
      <c r="BF3" s="5">
        <v>296.24870779999998</v>
      </c>
      <c r="BG3" s="5">
        <v>127.26543940000001</v>
      </c>
      <c r="BH3" s="5">
        <v>203.149348</v>
      </c>
      <c r="BI3" s="5">
        <v>279.03325649999999</v>
      </c>
      <c r="BJ3" s="5">
        <v>118.229642</v>
      </c>
      <c r="BK3" s="5">
        <v>190.00622709999999</v>
      </c>
      <c r="BL3" s="5">
        <v>261.78281220000002</v>
      </c>
      <c r="BM3" s="5">
        <v>91.190668979999998</v>
      </c>
      <c r="BN3" s="5">
        <v>150.79454569999999</v>
      </c>
      <c r="BO3" s="5">
        <v>210.39842239999999</v>
      </c>
      <c r="BP3" s="5">
        <v>40.369054560000002</v>
      </c>
      <c r="BQ3" s="5">
        <v>77.014243559999997</v>
      </c>
      <c r="BR3" s="5">
        <v>113.6594326</v>
      </c>
      <c r="BS3" s="5">
        <v>-542.27244280000002</v>
      </c>
      <c r="BT3" s="5">
        <v>-395.99379210000001</v>
      </c>
      <c r="BU3" s="5">
        <v>-249.71514139999999</v>
      </c>
      <c r="BV3" s="5">
        <v>179.32343549999999</v>
      </c>
      <c r="BW3" s="5">
        <v>310.92124969999998</v>
      </c>
      <c r="BX3" s="5">
        <v>442.51906380000003</v>
      </c>
      <c r="BY3" s="5">
        <v>9.1306719999999994E-3</v>
      </c>
      <c r="BZ3" s="5">
        <v>0.108181288</v>
      </c>
      <c r="CA3" s="5">
        <v>0.20723190499999999</v>
      </c>
      <c r="CB3" s="5">
        <v>-5.7262959000000002E-2</v>
      </c>
      <c r="CC3" s="5">
        <v>8.4036341000000001E-2</v>
      </c>
      <c r="CD3" s="5">
        <v>0.225335641</v>
      </c>
      <c r="CE3" s="5">
        <v>-7.4845021999999997E-2</v>
      </c>
      <c r="CF3" s="5">
        <v>5.5133889999999998E-2</v>
      </c>
      <c r="CG3" s="5">
        <v>0.18511280099999999</v>
      </c>
      <c r="CH3" s="5">
        <v>-1.2906627100000001</v>
      </c>
      <c r="CI3" s="5">
        <v>6.0853857900000001</v>
      </c>
      <c r="CJ3" s="5">
        <v>13.46143429</v>
      </c>
      <c r="CK3" s="5">
        <v>-4.8741150810000002</v>
      </c>
      <c r="CL3" s="5">
        <v>-1.696428571</v>
      </c>
      <c r="CM3" s="5">
        <v>1.4812579379999999</v>
      </c>
      <c r="CN3" s="5">
        <v>-2.5741245350000002</v>
      </c>
      <c r="CO3" s="5">
        <v>-1.3571428999999999E-2</v>
      </c>
      <c r="CP3" s="5">
        <v>2.5469816779999999</v>
      </c>
      <c r="CQ3" s="5">
        <v>-3.1499245079999998</v>
      </c>
      <c r="CR3" s="5">
        <v>1.655714286</v>
      </c>
      <c r="CS3" s="5">
        <v>6.4613530800000003</v>
      </c>
      <c r="CT3" s="5">
        <v>7.8759214999999994E-2</v>
      </c>
      <c r="CU3" s="5">
        <v>0.59166666700000003</v>
      </c>
      <c r="CV3" s="5">
        <v>1.104574119</v>
      </c>
      <c r="CW3" s="5">
        <v>-0.26003783600000002</v>
      </c>
      <c r="CX3" s="5">
        <v>-0.13064737900000001</v>
      </c>
      <c r="CY3" s="5">
        <v>-1.2569219999999999E-3</v>
      </c>
      <c r="CZ3" s="5">
        <v>-1.8647360239999999</v>
      </c>
      <c r="DA3" s="5">
        <v>-0.17490049599999999</v>
      </c>
      <c r="DB3" s="5">
        <v>1.5149350319999999</v>
      </c>
      <c r="DC3" s="5">
        <v>-12.14385437</v>
      </c>
      <c r="DD3" s="5">
        <v>5.8498077080000002</v>
      </c>
      <c r="DE3" s="5">
        <v>23.84346979</v>
      </c>
    </row>
    <row r="4" spans="1:109">
      <c r="A4" s="5" t="s">
        <v>3</v>
      </c>
      <c r="B4" s="5">
        <v>0.97454389399999997</v>
      </c>
      <c r="C4" s="5">
        <v>1.9307998829999999</v>
      </c>
      <c r="D4" s="5">
        <v>2.887055873</v>
      </c>
      <c r="E4" s="5">
        <v>1.4479645350000001</v>
      </c>
      <c r="F4" s="5">
        <v>2.1169733650000002</v>
      </c>
      <c r="G4" s="5">
        <v>2.7859821949999999</v>
      </c>
      <c r="H4" s="5">
        <v>1.430787397</v>
      </c>
      <c r="I4" s="5">
        <v>1.9895615710000001</v>
      </c>
      <c r="J4" s="5">
        <v>2.5483357440000001</v>
      </c>
      <c r="K4" s="5">
        <v>0.67147282200000002</v>
      </c>
      <c r="L4" s="5">
        <v>1.907526915</v>
      </c>
      <c r="M4" s="5">
        <v>3.143581008</v>
      </c>
      <c r="N4" s="5">
        <v>1.287417985</v>
      </c>
      <c r="O4" s="5">
        <v>2.083837216</v>
      </c>
      <c r="P4" s="5">
        <v>2.8802564460000002</v>
      </c>
      <c r="Q4" s="5">
        <v>1.416795882</v>
      </c>
      <c r="R4" s="5">
        <v>4.1470181640000003</v>
      </c>
      <c r="S4" s="5">
        <v>6.8772404470000001</v>
      </c>
      <c r="T4" s="5">
        <v>1.419416061</v>
      </c>
      <c r="U4" s="5">
        <v>2.4605445019999999</v>
      </c>
      <c r="V4" s="5">
        <v>3.5016729440000001</v>
      </c>
      <c r="W4" s="5">
        <v>12.24113124</v>
      </c>
      <c r="X4" s="5">
        <v>19.72619048</v>
      </c>
      <c r="Y4" s="5">
        <v>27.211249710000001</v>
      </c>
      <c r="Z4" s="5">
        <v>4.9858680929999997</v>
      </c>
      <c r="AA4" s="5">
        <v>10.76261905</v>
      </c>
      <c r="AB4" s="5">
        <v>16.539370000000002</v>
      </c>
      <c r="AC4" s="5">
        <v>-35.067703819999998</v>
      </c>
      <c r="AD4" s="5">
        <v>-27.370714289999999</v>
      </c>
      <c r="AE4" s="5">
        <v>-19.673724750000002</v>
      </c>
      <c r="AF4" s="5">
        <v>-4.3146654099999999</v>
      </c>
      <c r="AG4" s="5">
        <v>-2.6154761899999999</v>
      </c>
      <c r="AH4" s="5">
        <v>-0.91628697100000001</v>
      </c>
      <c r="AI4" s="5">
        <v>6.2244911390000004</v>
      </c>
      <c r="AJ4" s="5">
        <v>13.35904762</v>
      </c>
      <c r="AK4" s="5">
        <v>20.493604099999999</v>
      </c>
      <c r="AL4" s="5">
        <v>-15.764840230000001</v>
      </c>
      <c r="AM4" s="5">
        <v>-11.71071429</v>
      </c>
      <c r="AN4" s="5">
        <v>-7.656588342</v>
      </c>
      <c r="AO4" s="5">
        <v>17.103394739999999</v>
      </c>
      <c r="AP4" s="5">
        <v>25.0697619</v>
      </c>
      <c r="AQ4" s="5">
        <v>33.036129070000001</v>
      </c>
      <c r="AR4" s="5">
        <v>-23.657765170000001</v>
      </c>
      <c r="AS4" s="5">
        <v>-15.06238095</v>
      </c>
      <c r="AT4" s="5">
        <v>-6.4669967310000001</v>
      </c>
      <c r="AU4" s="5">
        <v>4.7922224690000004</v>
      </c>
      <c r="AV4" s="5">
        <v>9.6826190479999994</v>
      </c>
      <c r="AW4" s="5">
        <v>14.57301563</v>
      </c>
      <c r="AX4" s="5">
        <v>14.476701309999999</v>
      </c>
      <c r="AY4" s="5">
        <v>24.745000000000001</v>
      </c>
      <c r="AZ4" s="5">
        <v>35.013298689999999</v>
      </c>
      <c r="BA4" s="5">
        <v>350.36720609999998</v>
      </c>
      <c r="BB4" s="5">
        <v>486.26741390000001</v>
      </c>
      <c r="BC4" s="5">
        <v>622.16762170000004</v>
      </c>
      <c r="BD4" s="5">
        <v>264.05780470000002</v>
      </c>
      <c r="BE4" s="5">
        <v>378.25467129999998</v>
      </c>
      <c r="BF4" s="5">
        <v>492.45153779999998</v>
      </c>
      <c r="BG4" s="5">
        <v>247.49761649999999</v>
      </c>
      <c r="BH4" s="5">
        <v>357.06328239999999</v>
      </c>
      <c r="BI4" s="5">
        <v>466.62894840000001</v>
      </c>
      <c r="BJ4" s="5">
        <v>231.19458969999999</v>
      </c>
      <c r="BK4" s="5">
        <v>336.0391363</v>
      </c>
      <c r="BL4" s="5">
        <v>440.88368279999997</v>
      </c>
      <c r="BM4" s="5">
        <v>181.6429881</v>
      </c>
      <c r="BN4" s="5">
        <v>271.61389889999998</v>
      </c>
      <c r="BO4" s="5">
        <v>361.58480969999999</v>
      </c>
      <c r="BP4" s="5">
        <v>88.671243020000006</v>
      </c>
      <c r="BQ4" s="5">
        <v>148.94522219999999</v>
      </c>
      <c r="BR4" s="5">
        <v>209.2192014</v>
      </c>
      <c r="BS4" s="5">
        <v>-806.72664350000002</v>
      </c>
      <c r="BT4" s="5">
        <v>-617.98169610000002</v>
      </c>
      <c r="BU4" s="5">
        <v>-429.23674870000002</v>
      </c>
      <c r="BV4" s="5">
        <v>348.97275189999999</v>
      </c>
      <c r="BW4" s="5">
        <v>529.82727569999997</v>
      </c>
      <c r="BX4" s="5">
        <v>710.68179959999998</v>
      </c>
      <c r="BY4" s="5">
        <v>6.9230231000000003E-2</v>
      </c>
      <c r="BZ4" s="5">
        <v>0.176002203</v>
      </c>
      <c r="CA4" s="5">
        <v>0.28277417399999999</v>
      </c>
      <c r="CB4" s="5">
        <v>-3.2468982E-2</v>
      </c>
      <c r="CC4" s="5">
        <v>9.6913778000000006E-2</v>
      </c>
      <c r="CD4" s="5">
        <v>0.22629653899999999</v>
      </c>
      <c r="CE4" s="5">
        <v>-9.0933045000000004E-2</v>
      </c>
      <c r="CF4" s="5">
        <v>2.0530157E-2</v>
      </c>
      <c r="CG4" s="5">
        <v>0.13199335800000001</v>
      </c>
      <c r="CH4" s="5">
        <v>-0.56665897499999995</v>
      </c>
      <c r="CI4" s="5">
        <v>7.1832667260000003</v>
      </c>
      <c r="CJ4" s="5">
        <v>14.93319243</v>
      </c>
      <c r="CK4" s="5">
        <v>-6.784216947</v>
      </c>
      <c r="CL4" s="5">
        <v>-2.8654761899999999</v>
      </c>
      <c r="CM4" s="5">
        <v>1.053264567</v>
      </c>
      <c r="CN4" s="5">
        <v>-1.99752525</v>
      </c>
      <c r="CO4" s="5">
        <v>1.122142857</v>
      </c>
      <c r="CP4" s="5">
        <v>4.2418109639999999</v>
      </c>
      <c r="CQ4" s="5">
        <v>-4.0075248950000004</v>
      </c>
      <c r="CR4" s="5">
        <v>1.7342857140000001</v>
      </c>
      <c r="CS4" s="5">
        <v>7.4760963230000002</v>
      </c>
      <c r="CT4" s="5">
        <v>0.23173976900000001</v>
      </c>
      <c r="CU4" s="5">
        <v>0.751190476</v>
      </c>
      <c r="CV4" s="5">
        <v>1.270641183</v>
      </c>
      <c r="CW4" s="5">
        <v>-0.319132904</v>
      </c>
      <c r="CX4" s="5">
        <v>-0.150741922</v>
      </c>
      <c r="CY4" s="5">
        <v>1.7649061000000001E-2</v>
      </c>
      <c r="CZ4" s="5">
        <v>-1.450647088</v>
      </c>
      <c r="DA4" s="5">
        <v>0.82212483000000003</v>
      </c>
      <c r="DB4" s="5">
        <v>3.094896748</v>
      </c>
      <c r="DC4" s="5">
        <v>-2.7031936029999999</v>
      </c>
      <c r="DD4" s="5">
        <v>12.43193469</v>
      </c>
      <c r="DE4" s="5">
        <v>27.56706299</v>
      </c>
    </row>
    <row r="5" spans="1:109">
      <c r="A5" s="5" t="s">
        <v>2</v>
      </c>
      <c r="B5" s="5">
        <v>1.91479249</v>
      </c>
      <c r="C5" s="5">
        <v>2.8654327049999999</v>
      </c>
      <c r="D5" s="5">
        <v>3.8160729199999999</v>
      </c>
      <c r="E5" s="5">
        <v>2.5445422070000001</v>
      </c>
      <c r="F5" s="5">
        <v>3.1578057099999999</v>
      </c>
      <c r="G5" s="5">
        <v>3.771069212</v>
      </c>
      <c r="H5" s="5">
        <v>2.4033663829999998</v>
      </c>
      <c r="I5" s="5">
        <v>2.939883493</v>
      </c>
      <c r="J5" s="5">
        <v>3.476400602</v>
      </c>
      <c r="K5" s="5">
        <v>1.592465773</v>
      </c>
      <c r="L5" s="5">
        <v>2.8563130129999998</v>
      </c>
      <c r="M5" s="5">
        <v>4.1201602519999998</v>
      </c>
      <c r="N5" s="5">
        <v>2.5114287630000001</v>
      </c>
      <c r="O5" s="5">
        <v>3.2365904529999998</v>
      </c>
      <c r="P5" s="5">
        <v>3.961752143</v>
      </c>
      <c r="Q5" s="5">
        <v>3.07571328</v>
      </c>
      <c r="R5" s="5">
        <v>5.7991621760000003</v>
      </c>
      <c r="S5" s="5">
        <v>8.5226110730000002</v>
      </c>
      <c r="T5" s="5">
        <v>2.6081803730000002</v>
      </c>
      <c r="U5" s="5">
        <v>3.545319337</v>
      </c>
      <c r="V5" s="5">
        <v>4.4824583010000003</v>
      </c>
      <c r="W5" s="5">
        <v>22.320543929999999</v>
      </c>
      <c r="X5" s="5">
        <v>29.295238099999999</v>
      </c>
      <c r="Y5" s="5">
        <v>36.269932259999997</v>
      </c>
      <c r="Z5" s="5">
        <v>12.03368744</v>
      </c>
      <c r="AA5" s="5">
        <v>18.08404762</v>
      </c>
      <c r="AB5" s="5">
        <v>24.134407800000002</v>
      </c>
      <c r="AC5" s="5">
        <v>-47.550792530000003</v>
      </c>
      <c r="AD5" s="5">
        <v>-39.74690476</v>
      </c>
      <c r="AE5" s="5">
        <v>-31.943017000000001</v>
      </c>
      <c r="AF5" s="5">
        <v>-5.362602281</v>
      </c>
      <c r="AG5" s="5">
        <v>-3.4535714290000001</v>
      </c>
      <c r="AH5" s="5">
        <v>-1.5445405759999999</v>
      </c>
      <c r="AI5" s="5">
        <v>13.39686114</v>
      </c>
      <c r="AJ5" s="5">
        <v>18.770952380000001</v>
      </c>
      <c r="AK5" s="5">
        <v>24.145043619999999</v>
      </c>
      <c r="AL5" s="5">
        <v>-19.834023030000001</v>
      </c>
      <c r="AM5" s="5">
        <v>-16.317857140000001</v>
      </c>
      <c r="AN5" s="5">
        <v>-12.80169126</v>
      </c>
      <c r="AO5" s="5">
        <v>28.008794519999999</v>
      </c>
      <c r="AP5" s="5">
        <v>35.088809519999998</v>
      </c>
      <c r="AQ5" s="5">
        <v>42.168824530000002</v>
      </c>
      <c r="AR5" s="5">
        <v>-35.827957210000001</v>
      </c>
      <c r="AS5" s="5">
        <v>-24.62190476</v>
      </c>
      <c r="AT5" s="5">
        <v>-13.415852320000001</v>
      </c>
      <c r="AU5" s="5">
        <v>9.1859342089999991</v>
      </c>
      <c r="AV5" s="5">
        <v>15.089761899999999</v>
      </c>
      <c r="AW5" s="5">
        <v>20.9935896</v>
      </c>
      <c r="AX5" s="5">
        <v>27.228772729999999</v>
      </c>
      <c r="AY5" s="5">
        <v>39.71166667</v>
      </c>
      <c r="AZ5" s="5">
        <v>52.194560600000003</v>
      </c>
      <c r="BA5" s="5">
        <v>595.25470480000001</v>
      </c>
      <c r="BB5" s="5">
        <v>729.06569209999998</v>
      </c>
      <c r="BC5" s="5">
        <v>862.87667950000002</v>
      </c>
      <c r="BD5" s="5">
        <v>454.2495447</v>
      </c>
      <c r="BE5" s="5">
        <v>571.60474220000003</v>
      </c>
      <c r="BF5" s="5">
        <v>688.95993959999998</v>
      </c>
      <c r="BG5" s="5">
        <v>426.87097119999999</v>
      </c>
      <c r="BH5" s="5">
        <v>539.9649862</v>
      </c>
      <c r="BI5" s="5">
        <v>653.05900110000005</v>
      </c>
      <c r="BJ5" s="5">
        <v>400.67600549999997</v>
      </c>
      <c r="BK5" s="5">
        <v>508.98672060000001</v>
      </c>
      <c r="BL5" s="5">
        <v>617.29743559999997</v>
      </c>
      <c r="BM5" s="5">
        <v>324.760853</v>
      </c>
      <c r="BN5" s="5">
        <v>416.28857970000001</v>
      </c>
      <c r="BO5" s="5">
        <v>507.81630639999997</v>
      </c>
      <c r="BP5" s="5">
        <v>180.1909421</v>
      </c>
      <c r="BQ5" s="5">
        <v>241.95843060000001</v>
      </c>
      <c r="BR5" s="5">
        <v>303.7259191</v>
      </c>
      <c r="BS5" s="5">
        <v>-1066.515893</v>
      </c>
      <c r="BT5" s="5">
        <v>-885.26985290000005</v>
      </c>
      <c r="BU5" s="5">
        <v>-704.02381319999995</v>
      </c>
      <c r="BV5" s="5">
        <v>628.30723669999998</v>
      </c>
      <c r="BW5" s="5">
        <v>797.57419010000001</v>
      </c>
      <c r="BX5" s="5">
        <v>966.84114350000004</v>
      </c>
      <c r="BY5" s="5">
        <v>0.13474633799999999</v>
      </c>
      <c r="BZ5" s="5">
        <v>0.23357401</v>
      </c>
      <c r="CA5" s="5">
        <v>0.332401681</v>
      </c>
      <c r="CB5" s="5">
        <v>-1.0573360000000001E-3</v>
      </c>
      <c r="CC5" s="5">
        <v>0.14723503099999999</v>
      </c>
      <c r="CD5" s="5">
        <v>0.29552739700000002</v>
      </c>
      <c r="CE5" s="5">
        <v>-8.9802881000000001E-2</v>
      </c>
      <c r="CF5" s="5">
        <v>6.0632336000000002E-2</v>
      </c>
      <c r="CG5" s="5">
        <v>0.21106755299999999</v>
      </c>
      <c r="CH5" s="5">
        <v>2.6568331399999998</v>
      </c>
      <c r="CI5" s="5">
        <v>10.61821913</v>
      </c>
      <c r="CJ5" s="5">
        <v>18.57960512</v>
      </c>
      <c r="CK5" s="5">
        <v>-7.5558226399999997</v>
      </c>
      <c r="CL5" s="5">
        <v>-4.3869047620000003</v>
      </c>
      <c r="CM5" s="5">
        <v>-1.2179868840000001</v>
      </c>
      <c r="CN5" s="5">
        <v>-2.2314767820000001</v>
      </c>
      <c r="CO5" s="5">
        <v>1.1459523810000001</v>
      </c>
      <c r="CP5" s="5">
        <v>4.5233815430000002</v>
      </c>
      <c r="CQ5" s="5">
        <v>-2.3044118139999998</v>
      </c>
      <c r="CR5" s="5">
        <v>3.2295238099999999</v>
      </c>
      <c r="CS5" s="5">
        <v>8.7634594329999995</v>
      </c>
      <c r="CT5" s="5">
        <v>0.47744716599999998</v>
      </c>
      <c r="CU5" s="5">
        <v>0.93928571400000005</v>
      </c>
      <c r="CV5" s="5">
        <v>1.401124262</v>
      </c>
      <c r="CW5" s="5">
        <v>-0.39736317500000001</v>
      </c>
      <c r="CX5" s="5">
        <v>-0.240329505</v>
      </c>
      <c r="CY5" s="5">
        <v>-8.3295833999999999E-2</v>
      </c>
      <c r="CZ5" s="5">
        <v>-1.263855022</v>
      </c>
      <c r="DA5" s="5">
        <v>1.3747398710000001</v>
      </c>
      <c r="DB5" s="5">
        <v>4.0133347639999997</v>
      </c>
      <c r="DC5" s="5">
        <v>-4.9961812400000003</v>
      </c>
      <c r="DD5" s="5">
        <v>20.06372971</v>
      </c>
      <c r="DE5" s="5">
        <v>45.12364067</v>
      </c>
    </row>
    <row r="6" spans="1:109">
      <c r="A6" s="5" t="s">
        <v>1</v>
      </c>
      <c r="B6" s="5">
        <v>3.1036397500000001</v>
      </c>
      <c r="C6" s="5">
        <v>4.3191314099999998</v>
      </c>
      <c r="D6" s="5">
        <v>5.5346230690000002</v>
      </c>
      <c r="E6" s="5">
        <v>3.8731462360000002</v>
      </c>
      <c r="F6" s="5">
        <v>4.8228506409999996</v>
      </c>
      <c r="G6" s="5">
        <v>5.772555047</v>
      </c>
      <c r="H6" s="5">
        <v>3.5833156850000001</v>
      </c>
      <c r="I6" s="5">
        <v>4.4390558709999999</v>
      </c>
      <c r="J6" s="5">
        <v>5.294796056</v>
      </c>
      <c r="K6" s="5">
        <v>2.825764913</v>
      </c>
      <c r="L6" s="5">
        <v>4.5322466749999997</v>
      </c>
      <c r="M6" s="5">
        <v>6.2387284369999998</v>
      </c>
      <c r="N6" s="5">
        <v>3.9267233560000001</v>
      </c>
      <c r="O6" s="5">
        <v>5.0241881729999998</v>
      </c>
      <c r="P6" s="5">
        <v>6.1216529900000003</v>
      </c>
      <c r="Q6" s="5">
        <v>5.5466830390000004</v>
      </c>
      <c r="R6" s="5">
        <v>9.3766121259999995</v>
      </c>
      <c r="S6" s="5">
        <v>13.206541209999999</v>
      </c>
      <c r="T6" s="5">
        <v>4.391036755</v>
      </c>
      <c r="U6" s="5">
        <v>5.4562434189999998</v>
      </c>
      <c r="V6" s="5">
        <v>6.5214500839999996</v>
      </c>
      <c r="W6" s="5">
        <v>35.831294900000003</v>
      </c>
      <c r="X6" s="5">
        <v>45.151240080000001</v>
      </c>
      <c r="Y6" s="5">
        <v>54.471185259999999</v>
      </c>
      <c r="Z6" s="5">
        <v>22.33683379</v>
      </c>
      <c r="AA6" s="5">
        <v>30.924275789999999</v>
      </c>
      <c r="AB6" s="5">
        <v>39.5117178</v>
      </c>
      <c r="AC6" s="5">
        <v>-66.055067390000005</v>
      </c>
      <c r="AD6" s="5">
        <v>-57.41198413</v>
      </c>
      <c r="AE6" s="5">
        <v>-48.768900860000002</v>
      </c>
      <c r="AF6" s="5">
        <v>-6.2782348729999997</v>
      </c>
      <c r="AG6" s="5">
        <v>-4.6859126980000001</v>
      </c>
      <c r="AH6" s="5">
        <v>-3.0935905240000001</v>
      </c>
      <c r="AI6" s="5">
        <v>19.624449200000001</v>
      </c>
      <c r="AJ6" s="5">
        <v>25.360188489999999</v>
      </c>
      <c r="AK6" s="5">
        <v>31.09592778</v>
      </c>
      <c r="AL6" s="5">
        <v>-29.017351529999999</v>
      </c>
      <c r="AM6" s="5">
        <v>-24.268998020000002</v>
      </c>
      <c r="AN6" s="5">
        <v>-19.5206445</v>
      </c>
      <c r="AO6" s="5">
        <v>41.20396951</v>
      </c>
      <c r="AP6" s="5">
        <v>49.629186509999997</v>
      </c>
      <c r="AQ6" s="5">
        <v>58.05440351</v>
      </c>
      <c r="AR6" s="5">
        <v>-49.099754830000002</v>
      </c>
      <c r="AS6" s="5">
        <v>-39.023442459999998</v>
      </c>
      <c r="AT6" s="5">
        <v>-28.947130090000002</v>
      </c>
      <c r="AU6" s="5">
        <v>13.469049289999999</v>
      </c>
      <c r="AV6" s="5">
        <v>19.58911706</v>
      </c>
      <c r="AW6" s="5">
        <v>25.709184839999999</v>
      </c>
      <c r="AX6" s="5">
        <v>48.162933029999998</v>
      </c>
      <c r="AY6" s="5">
        <v>58.612559519999998</v>
      </c>
      <c r="AZ6" s="5">
        <v>69.062186010000005</v>
      </c>
      <c r="BA6" s="5">
        <v>935.94448820000002</v>
      </c>
      <c r="BB6" s="5">
        <v>1130.4066379999999</v>
      </c>
      <c r="BC6" s="5">
        <v>1324.8687890000001</v>
      </c>
      <c r="BD6" s="5">
        <v>730.61304050000001</v>
      </c>
      <c r="BE6" s="5">
        <v>897.02285459999996</v>
      </c>
      <c r="BF6" s="5">
        <v>1063.432669</v>
      </c>
      <c r="BG6" s="5">
        <v>688.2549199</v>
      </c>
      <c r="BH6" s="5">
        <v>848.89043800000002</v>
      </c>
      <c r="BI6" s="5">
        <v>1009.525956</v>
      </c>
      <c r="BJ6" s="5">
        <v>646.77849209999999</v>
      </c>
      <c r="BK6" s="5">
        <v>801.5083869</v>
      </c>
      <c r="BL6" s="5">
        <v>956.23828170000002</v>
      </c>
      <c r="BM6" s="5">
        <v>526.81262760000004</v>
      </c>
      <c r="BN6" s="5">
        <v>662.49039440000001</v>
      </c>
      <c r="BO6" s="5">
        <v>798.16816129999995</v>
      </c>
      <c r="BP6" s="5">
        <v>310.45514079999998</v>
      </c>
      <c r="BQ6" s="5">
        <v>410.63026860000002</v>
      </c>
      <c r="BR6" s="5">
        <v>510.80539629999998</v>
      </c>
      <c r="BS6" s="5">
        <v>-1511.0950419999999</v>
      </c>
      <c r="BT6" s="5">
        <v>-1291.4294669999999</v>
      </c>
      <c r="BU6" s="5">
        <v>-1071.7638919999999</v>
      </c>
      <c r="BV6" s="5">
        <v>974.27457000000004</v>
      </c>
      <c r="BW6" s="5">
        <v>1211.859177</v>
      </c>
      <c r="BX6" s="5">
        <v>1449.4437840000001</v>
      </c>
      <c r="BY6" s="5">
        <v>0.207052074</v>
      </c>
      <c r="BZ6" s="5">
        <v>0.35046520599999997</v>
      </c>
      <c r="CA6" s="5">
        <v>0.493878339</v>
      </c>
      <c r="CB6" s="5">
        <v>-8.9404129999999995E-3</v>
      </c>
      <c r="CC6" s="5">
        <v>0.20296351800000001</v>
      </c>
      <c r="CD6" s="5">
        <v>0.414867449</v>
      </c>
      <c r="CE6" s="5">
        <v>-0.126659143</v>
      </c>
      <c r="CF6" s="5">
        <v>5.9998910000000003E-2</v>
      </c>
      <c r="CG6" s="5">
        <v>0.24665696200000001</v>
      </c>
      <c r="CH6" s="5">
        <v>3.2993453750000001</v>
      </c>
      <c r="CI6" s="5">
        <v>12.287730509999999</v>
      </c>
      <c r="CJ6" s="5">
        <v>21.276115650000001</v>
      </c>
      <c r="CK6" s="5">
        <v>-10.542054719999999</v>
      </c>
      <c r="CL6" s="5">
        <v>-6.3729166670000001</v>
      </c>
      <c r="CM6" s="5">
        <v>-2.2037786079999999</v>
      </c>
      <c r="CN6" s="5">
        <v>-0.89732527399999995</v>
      </c>
      <c r="CO6" s="5">
        <v>2.3322123019999998</v>
      </c>
      <c r="CP6" s="5">
        <v>5.5617498769999996</v>
      </c>
      <c r="CQ6" s="5">
        <v>-1.0780896959999999</v>
      </c>
      <c r="CR6" s="5">
        <v>4.087311508</v>
      </c>
      <c r="CS6" s="5">
        <v>9.2527127119999992</v>
      </c>
      <c r="CT6" s="5">
        <v>0.27470824900000002</v>
      </c>
      <c r="CU6" s="5">
        <v>1.3209821429999999</v>
      </c>
      <c r="CV6" s="5">
        <v>2.3672560370000002</v>
      </c>
      <c r="CW6" s="5">
        <v>-0.486255726</v>
      </c>
      <c r="CX6" s="5">
        <v>-0.33217947199999998</v>
      </c>
      <c r="CY6" s="5">
        <v>-0.17810321700000001</v>
      </c>
      <c r="CZ6" s="5">
        <v>-0.82084531299999997</v>
      </c>
      <c r="DA6" s="5">
        <v>2.2440681709999999</v>
      </c>
      <c r="DB6" s="5">
        <v>5.3089816550000002</v>
      </c>
      <c r="DC6" s="5">
        <v>-2.266926126</v>
      </c>
      <c r="DD6" s="5">
        <v>27.929234269999998</v>
      </c>
      <c r="DE6" s="5">
        <v>58.125394659999998</v>
      </c>
    </row>
    <row r="7" spans="1:109">
      <c r="A7" s="5" t="s">
        <v>0</v>
      </c>
      <c r="B7" s="5">
        <v>4.294027013</v>
      </c>
      <c r="C7" s="5">
        <v>5.5620663009999998</v>
      </c>
      <c r="D7" s="5">
        <v>6.8301055899999996</v>
      </c>
      <c r="E7" s="5">
        <v>5.5193601809999997</v>
      </c>
      <c r="F7" s="5">
        <v>6.8731800549999997</v>
      </c>
      <c r="G7" s="5">
        <v>8.2269999289999998</v>
      </c>
      <c r="H7" s="5">
        <v>5.0383753010000003</v>
      </c>
      <c r="I7" s="5">
        <v>6.2617633350000004</v>
      </c>
      <c r="J7" s="5">
        <v>7.4851513699999996</v>
      </c>
      <c r="K7" s="5">
        <v>4.1779339010000003</v>
      </c>
      <c r="L7" s="5">
        <v>5.2094406969999998</v>
      </c>
      <c r="M7" s="5">
        <v>6.2409474930000002</v>
      </c>
      <c r="N7" s="5">
        <v>5.8001523539999997</v>
      </c>
      <c r="O7" s="5">
        <v>7.2745746870000003</v>
      </c>
      <c r="P7" s="5">
        <v>8.7489970190000008</v>
      </c>
      <c r="Q7" s="5">
        <v>7.6308478989999999</v>
      </c>
      <c r="R7" s="5">
        <v>11.212326490000001</v>
      </c>
      <c r="S7" s="5">
        <v>14.79380508</v>
      </c>
      <c r="T7" s="5">
        <v>6.1672985130000004</v>
      </c>
      <c r="U7" s="5">
        <v>7.5631288750000003</v>
      </c>
      <c r="V7" s="5">
        <v>8.9589592360000001</v>
      </c>
      <c r="W7" s="5">
        <v>50.905823329999997</v>
      </c>
      <c r="X7" s="5">
        <v>61.746651389999997</v>
      </c>
      <c r="Y7" s="5">
        <v>72.587479450000004</v>
      </c>
      <c r="Z7" s="5">
        <v>35.533918870000001</v>
      </c>
      <c r="AA7" s="5">
        <v>47.889601900000002</v>
      </c>
      <c r="AB7" s="5">
        <v>60.245284929999997</v>
      </c>
      <c r="AC7" s="5">
        <v>-83.501544980000006</v>
      </c>
      <c r="AD7" s="5">
        <v>-75.056794839999995</v>
      </c>
      <c r="AE7" s="5">
        <v>-66.612044699999998</v>
      </c>
      <c r="AF7" s="5">
        <v>-6.2844708880000004</v>
      </c>
      <c r="AG7" s="5">
        <v>-5.1774976659999998</v>
      </c>
      <c r="AH7" s="5">
        <v>-4.070524443</v>
      </c>
      <c r="AI7" s="5">
        <v>26.134540739999998</v>
      </c>
      <c r="AJ7" s="5">
        <v>32.040658690000001</v>
      </c>
      <c r="AK7" s="5">
        <v>37.946776630000002</v>
      </c>
      <c r="AL7" s="5">
        <v>-35.826572380000002</v>
      </c>
      <c r="AM7" s="5">
        <v>-30.366412019999999</v>
      </c>
      <c r="AN7" s="5">
        <v>-24.906251650000002</v>
      </c>
      <c r="AO7" s="5">
        <v>52.975030320000002</v>
      </c>
      <c r="AP7" s="5">
        <v>62.407070709999999</v>
      </c>
      <c r="AQ7" s="5">
        <v>71.839111099999997</v>
      </c>
      <c r="AR7" s="5">
        <v>-62.956420940000001</v>
      </c>
      <c r="AS7" s="5">
        <v>-50.185204990000003</v>
      </c>
      <c r="AT7" s="5">
        <v>-37.413989039999997</v>
      </c>
      <c r="AU7" s="5">
        <v>21.373504610000001</v>
      </c>
      <c r="AV7" s="5">
        <v>26.438714879999999</v>
      </c>
      <c r="AW7" s="5">
        <v>31.503925150000001</v>
      </c>
      <c r="AX7" s="5">
        <v>64.096593900000002</v>
      </c>
      <c r="AY7" s="5">
        <v>76.623919869999995</v>
      </c>
      <c r="AZ7" s="5">
        <v>89.151245840000001</v>
      </c>
      <c r="BA7" s="5">
        <v>1359.983841</v>
      </c>
      <c r="BB7" s="5">
        <v>1586.592463</v>
      </c>
      <c r="BC7" s="5">
        <v>1813.2010849999999</v>
      </c>
      <c r="BD7" s="5">
        <v>1089.7808279999999</v>
      </c>
      <c r="BE7" s="5">
        <v>1290.9878140000001</v>
      </c>
      <c r="BF7" s="5">
        <v>1492.1948010000001</v>
      </c>
      <c r="BG7" s="5">
        <v>1030.8505270000001</v>
      </c>
      <c r="BH7" s="5">
        <v>1227.3699610000001</v>
      </c>
      <c r="BI7" s="5">
        <v>1423.8893949999999</v>
      </c>
      <c r="BJ7" s="5">
        <v>972.45355600000005</v>
      </c>
      <c r="BK7" s="5">
        <v>1164.441583</v>
      </c>
      <c r="BL7" s="5">
        <v>1356.429609</v>
      </c>
      <c r="BM7" s="5">
        <v>803.40580520000003</v>
      </c>
      <c r="BN7" s="5">
        <v>979.18208149999998</v>
      </c>
      <c r="BO7" s="5">
        <v>1154.9583580000001</v>
      </c>
      <c r="BP7" s="5">
        <v>506.75595290000001</v>
      </c>
      <c r="BQ7" s="5">
        <v>647.75239290000002</v>
      </c>
      <c r="BR7" s="5">
        <v>788.74883279999995</v>
      </c>
      <c r="BS7" s="5">
        <v>-1862.1581020000001</v>
      </c>
      <c r="BT7" s="5">
        <v>-1641.029485</v>
      </c>
      <c r="BU7" s="5">
        <v>-1419.9008679999999</v>
      </c>
      <c r="BV7" s="5">
        <v>1453.4313589999999</v>
      </c>
      <c r="BW7" s="5">
        <v>1679.8317830000001</v>
      </c>
      <c r="BX7" s="5">
        <v>1906.232207</v>
      </c>
      <c r="BY7" s="5">
        <v>0.26997687999999997</v>
      </c>
      <c r="BZ7" s="5">
        <v>0.447322208</v>
      </c>
      <c r="CA7" s="5">
        <v>0.62466753699999999</v>
      </c>
      <c r="CB7" s="5">
        <v>-4.2536854999999998E-2</v>
      </c>
      <c r="CC7" s="5">
        <v>0.18890048600000001</v>
      </c>
      <c r="CD7" s="5">
        <v>0.420337827</v>
      </c>
      <c r="CE7" s="5">
        <v>-0.14368235600000001</v>
      </c>
      <c r="CF7" s="5">
        <v>5.5277772000000003E-2</v>
      </c>
      <c r="CG7" s="5">
        <v>0.25423790000000002</v>
      </c>
      <c r="CH7" s="5">
        <v>3.0160835270000002</v>
      </c>
      <c r="CI7" s="5">
        <v>12.791235759999999</v>
      </c>
      <c r="CJ7" s="5">
        <v>22.566387989999999</v>
      </c>
      <c r="CK7" s="5">
        <v>-11.63074514</v>
      </c>
      <c r="CL7" s="5">
        <v>-7.2178847299999997</v>
      </c>
      <c r="CM7" s="5">
        <v>-2.805024322</v>
      </c>
      <c r="CN7" s="5">
        <v>-0.61178795900000005</v>
      </c>
      <c r="CO7" s="5">
        <v>3.1377047789999999</v>
      </c>
      <c r="CP7" s="5">
        <v>6.8871975169999997</v>
      </c>
      <c r="CQ7" s="5">
        <v>-2.7772217229999998</v>
      </c>
      <c r="CR7" s="5">
        <v>4.1314659200000001</v>
      </c>
      <c r="CS7" s="5">
        <v>11.04015356</v>
      </c>
      <c r="CT7" s="5">
        <v>0.41916341299999998</v>
      </c>
      <c r="CU7" s="5">
        <v>1.6594177059999999</v>
      </c>
      <c r="CV7" s="5">
        <v>2.8996719999999998</v>
      </c>
      <c r="CW7" s="5">
        <v>-0.56106472600000001</v>
      </c>
      <c r="CX7" s="5">
        <v>-0.43250266900000001</v>
      </c>
      <c r="CY7" s="5">
        <v>-0.30394061300000003</v>
      </c>
      <c r="CZ7" s="5">
        <v>-0.96812004600000001</v>
      </c>
      <c r="DA7" s="5">
        <v>3.4910722980000002</v>
      </c>
      <c r="DB7" s="5">
        <v>7.9502646419999996</v>
      </c>
      <c r="DC7" s="5">
        <v>2.4426845830000001</v>
      </c>
      <c r="DD7" s="5">
        <v>43.880666609999999</v>
      </c>
      <c r="DE7" s="5">
        <v>85.318648629999998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Charts</vt:lpstr>
      </vt:variant>
      <vt:variant>
        <vt:i4>36</vt:i4>
      </vt:variant>
    </vt:vector>
  </HeadingPairs>
  <TitlesOfParts>
    <vt:vector size="38" baseType="lpstr">
      <vt:lpstr>GMT2</vt:lpstr>
      <vt:lpstr>GMT DATA</vt:lpstr>
      <vt:lpstr>Fig 1b - Winter Temp</vt:lpstr>
      <vt:lpstr>Fig 2b - Summer Temp</vt:lpstr>
      <vt:lpstr>Fig 3b - GS Temp</vt:lpstr>
      <vt:lpstr>Fig 4b - Jan Temp</vt:lpstr>
      <vt:lpstr>Fig 5b - Jul Temp</vt:lpstr>
      <vt:lpstr>Fig 6b - Coldest Day</vt:lpstr>
      <vt:lpstr>Fig 7b - Warmest Day</vt:lpstr>
      <vt:lpstr>Fig 8b - Days &gt; 25C</vt:lpstr>
      <vt:lpstr>Fig 9b - Days &gt; 30C</vt:lpstr>
      <vt:lpstr>Fig 10b - Days &lt; 5C</vt:lpstr>
      <vt:lpstr>Fig 11b - Days &lt; -30C</vt:lpstr>
      <vt:lpstr>Fig 12b - First Fall Frost</vt:lpstr>
      <vt:lpstr>Fig 13b - Last Spring Frost</vt:lpstr>
      <vt:lpstr>Fig 14b - Frost-Free Season</vt:lpstr>
      <vt:lpstr>Fig 15b - Start of GS</vt:lpstr>
      <vt:lpstr>Fig 16b - End of GS</vt:lpstr>
      <vt:lpstr>Fig 17b - GS Length</vt:lpstr>
      <vt:lpstr>Fig 18b - 0C Degree Days</vt:lpstr>
      <vt:lpstr>Fig 19b - 5C Degree Days</vt:lpstr>
      <vt:lpstr>Fig 20b - 6C Degree Days</vt:lpstr>
      <vt:lpstr>Fig 21b - 7C Degree Days</vt:lpstr>
      <vt:lpstr>Fig 22b - 10C Degree Days</vt:lpstr>
      <vt:lpstr>Fig 23b - 15C Degree Days</vt:lpstr>
      <vt:lpstr>Fig 24b - 18C Degree Days</vt:lpstr>
      <vt:lpstr>Fig 25b - Corn Heat Units</vt:lpstr>
      <vt:lpstr>Fig 26b - Winter Pr</vt:lpstr>
      <vt:lpstr>Fig 27b - GS Pr</vt:lpstr>
      <vt:lpstr>Fig 28b - Summer Pr</vt:lpstr>
      <vt:lpstr>Fig 29b - Wettest Day</vt:lpstr>
      <vt:lpstr>Fig 30b - Sep-Apr Dry Days</vt:lpstr>
      <vt:lpstr>Fig 31b - May-Aug Dry Days</vt:lpstr>
      <vt:lpstr>Fig 32b - Annual Wet Days</vt:lpstr>
      <vt:lpstr>Fig 33b - Pr &gt; 25mm</vt:lpstr>
      <vt:lpstr>Fig 34b - Winter Snow</vt:lpstr>
      <vt:lpstr>Fig 35b - Annual HMI</vt:lpstr>
      <vt:lpstr>Fig 36b - Summer HMI</vt:lpstr>
    </vt:vector>
  </TitlesOfParts>
  <Company>Atmos Research Inc.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Katharine Hayhoe</dc:creator>
  <cp:lastModifiedBy>Katharine Hayhoe</cp:lastModifiedBy>
  <dcterms:created xsi:type="dcterms:W3CDTF">2018-02-22T00:33:22Z</dcterms:created>
  <dcterms:modified xsi:type="dcterms:W3CDTF">2018-02-22T20:02:34Z</dcterms:modified>
</cp:coreProperties>
</file>