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chartsheets/sheet25.xml" ContentType="application/vnd.openxmlformats-officedocument.spreadsheetml.chartsheet+xml"/>
  <Override PartName="/xl/chartsheets/sheet26.xml" ContentType="application/vnd.openxmlformats-officedocument.spreadsheetml.chartsheet+xml"/>
  <Override PartName="/xl/chartsheets/sheet27.xml" ContentType="application/vnd.openxmlformats-officedocument.spreadsheetml.chartsheet+xml"/>
  <Override PartName="/xl/chartsheets/sheet28.xml" ContentType="application/vnd.openxmlformats-officedocument.spreadsheetml.chartsheet+xml"/>
  <Override PartName="/xl/chartsheets/sheet29.xml" ContentType="application/vnd.openxmlformats-officedocument.spreadsheetml.chartsheet+xml"/>
  <Override PartName="/xl/chartsheets/sheet30.xml" ContentType="application/vnd.openxmlformats-officedocument.spreadsheetml.chartsheet+xml"/>
  <Override PartName="/xl/chartsheets/sheet31.xml" ContentType="application/vnd.openxmlformats-officedocument.spreadsheetml.chartsheet+xml"/>
  <Override PartName="/xl/chartsheets/sheet32.xml" ContentType="application/vnd.openxmlformats-officedocument.spreadsheetml.chartsheet+xml"/>
  <Override PartName="/xl/chartsheets/sheet33.xml" ContentType="application/vnd.openxmlformats-officedocument.spreadsheetml.chartsheet+xml"/>
  <Override PartName="/xl/chartsheets/sheet34.xml" ContentType="application/vnd.openxmlformats-officedocument.spreadsheetml.chartsheet+xml"/>
  <Override PartName="/xl/chartsheets/sheet35.xml" ContentType="application/vnd.openxmlformats-officedocument.spreadsheetml.chartsheet+xml"/>
  <Override PartName="/xl/chartsheets/sheet36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6480" yWindow="0" windowWidth="40000" windowHeight="25640" tabRatio="605"/>
  </bookViews>
  <sheets>
    <sheet name="Fig 1b - Winter Temp" sheetId="3" r:id="rId1"/>
    <sheet name="Fig 2b - Summer Temp" sheetId="4" r:id="rId2"/>
    <sheet name="Fig 3b - GS Temp" sheetId="5" r:id="rId3"/>
    <sheet name="Fig 4b - Jan Temp" sheetId="6" r:id="rId4"/>
    <sheet name="Fig 5b - Jul Temp" sheetId="7" r:id="rId5"/>
    <sheet name="Fig 6b - Coldest Day" sheetId="8" r:id="rId6"/>
    <sheet name="Fig 7b - Warmest Day" sheetId="9" r:id="rId7"/>
    <sheet name="Fig 8b - Days &gt; 25C" sheetId="10" r:id="rId8"/>
    <sheet name="Fig 9b - Days &gt; 30C" sheetId="11" r:id="rId9"/>
    <sheet name="Fig 10b - Days &lt; 5C" sheetId="12" r:id="rId10"/>
    <sheet name="Fig 11b - Days &lt; -30C" sheetId="13" r:id="rId11"/>
    <sheet name="Fig 12b - First Fall Frost" sheetId="14" r:id="rId12"/>
    <sheet name="Fig 13b - Last Spring Frost" sheetId="16" r:id="rId13"/>
    <sheet name="Fig 14b - Frost-Free Season" sheetId="17" r:id="rId14"/>
    <sheet name="Fig 15b - Start of GS" sheetId="18" r:id="rId15"/>
    <sheet name="Fig 16b - End of GS" sheetId="19" r:id="rId16"/>
    <sheet name="Fig 17b - GS Length" sheetId="20" r:id="rId17"/>
    <sheet name="Fig 18b - 0C Degree Days" sheetId="21" r:id="rId18"/>
    <sheet name="Fig 19b - 5C Degree Days" sheetId="22" r:id="rId19"/>
    <sheet name="Fig 20b - 6C Degree Days" sheetId="23" r:id="rId20"/>
    <sheet name="Fig 21b - 7C Degree Days" sheetId="24" r:id="rId21"/>
    <sheet name="Fig 22b - 10C Degree Days" sheetId="25" r:id="rId22"/>
    <sheet name="Fig 23b - 15C Degree Days" sheetId="26" r:id="rId23"/>
    <sheet name="Fig 24b - 18C Degree Days" sheetId="27" r:id="rId24"/>
    <sheet name="Fig 25b - Corn Heat Units" sheetId="28" r:id="rId25"/>
    <sheet name="Fig 26b - Winter Pr" sheetId="29" r:id="rId26"/>
    <sheet name="Fig 27b - GS Pr" sheetId="30" r:id="rId27"/>
    <sheet name="Fig 28b - Summer Pr" sheetId="31" r:id="rId28"/>
    <sheet name="Fig 29b - Wettest Day" sheetId="32" r:id="rId29"/>
    <sheet name="Fig 30b - Sep-Apr Dry Days" sheetId="33" r:id="rId30"/>
    <sheet name="Fig 31b - May-Aug Dry Days" sheetId="34" r:id="rId31"/>
    <sheet name="Fig 32b - Annual Wet Days" sheetId="35" r:id="rId32"/>
    <sheet name="Fig 33b - Pr &gt; 25mm" sheetId="36" r:id="rId33"/>
    <sheet name="Fig 34b - Winter Snow" sheetId="37" r:id="rId34"/>
    <sheet name="Fig 35b - Annual HMI" sheetId="38" r:id="rId35"/>
    <sheet name="Fig 36b - Summer HMI" sheetId="39" r:id="rId36"/>
    <sheet name="GMT2" sheetId="2" r:id="rId37"/>
    <sheet name="GMT DATA" sheetId="1" r:id="rId3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2" i="2" l="1"/>
  <c r="AG3" i="2"/>
  <c r="AG4" i="2"/>
  <c r="AH3" i="2"/>
  <c r="AH4" i="2"/>
  <c r="AG5" i="2"/>
  <c r="AH5" i="2"/>
  <c r="AG7" i="2"/>
  <c r="AG6" i="2"/>
  <c r="AY2" i="2"/>
  <c r="AY9" i="2"/>
  <c r="AP2" i="2"/>
  <c r="AP9" i="2"/>
  <c r="AH7" i="2"/>
  <c r="AH6" i="2"/>
  <c r="AF7" i="2"/>
  <c r="AF6" i="2"/>
  <c r="AD2" i="2"/>
  <c r="AD9" i="2"/>
  <c r="X2" i="2"/>
  <c r="X9" i="2"/>
  <c r="X1" i="2"/>
  <c r="U2" i="2"/>
  <c r="U9" i="2"/>
  <c r="R2" i="2"/>
  <c r="R9" i="2"/>
  <c r="DD2" i="2"/>
  <c r="DD9" i="2"/>
  <c r="DA2" i="2"/>
  <c r="DA9" i="2"/>
  <c r="CX2" i="2"/>
  <c r="CX9" i="2"/>
  <c r="CU2" i="2"/>
  <c r="CU9" i="2"/>
  <c r="CR2" i="2"/>
  <c r="CR9" i="2"/>
  <c r="CO2" i="2"/>
  <c r="CO9" i="2"/>
  <c r="CL2" i="2"/>
  <c r="CL9" i="2"/>
  <c r="CI2" i="2"/>
  <c r="CI9" i="2"/>
  <c r="CF2" i="2"/>
  <c r="CF9" i="2"/>
  <c r="CC2" i="2"/>
  <c r="CC9" i="2"/>
  <c r="BZ2" i="2"/>
  <c r="BZ9" i="2"/>
  <c r="BW2" i="2"/>
  <c r="BW9" i="2"/>
  <c r="BT2" i="2"/>
  <c r="BT9" i="2"/>
  <c r="BQ2" i="2"/>
  <c r="BQ9" i="2"/>
  <c r="BN2" i="2"/>
  <c r="BN9" i="2"/>
  <c r="BK2" i="2"/>
  <c r="BK9" i="2"/>
  <c r="BH2" i="2"/>
  <c r="BH9" i="2"/>
  <c r="BE2" i="2"/>
  <c r="BE9" i="2"/>
  <c r="BB2" i="2"/>
  <c r="BB9" i="2"/>
  <c r="AV2" i="2"/>
  <c r="AV9" i="2"/>
  <c r="AS2" i="2"/>
  <c r="AS9" i="2"/>
  <c r="AM2" i="2"/>
  <c r="AM9" i="2"/>
  <c r="AJ2" i="2"/>
  <c r="AJ9" i="2"/>
  <c r="AG9" i="2"/>
  <c r="AA2" i="2"/>
  <c r="AA9" i="2"/>
  <c r="O2" i="2"/>
  <c r="O9" i="2"/>
  <c r="L2" i="2"/>
  <c r="L9" i="2"/>
  <c r="I2" i="2"/>
  <c r="I9" i="2"/>
  <c r="F2" i="2"/>
  <c r="F9" i="2"/>
  <c r="C2" i="2"/>
  <c r="C9" i="2"/>
  <c r="DD1" i="2"/>
  <c r="DD10" i="2"/>
  <c r="DA1" i="2"/>
  <c r="DA10" i="2"/>
  <c r="CX1" i="2"/>
  <c r="CX10" i="2"/>
  <c r="CU1" i="2"/>
  <c r="CU10" i="2"/>
  <c r="CR1" i="2"/>
  <c r="CR10" i="2"/>
  <c r="CO1" i="2"/>
  <c r="CO10" i="2"/>
  <c r="CL1" i="2"/>
  <c r="CL10" i="2"/>
  <c r="CI1" i="2"/>
  <c r="CI10" i="2"/>
  <c r="CF1" i="2"/>
  <c r="CF10" i="2"/>
  <c r="CC1" i="2"/>
  <c r="CC10" i="2"/>
  <c r="BZ1" i="2"/>
  <c r="BZ10" i="2"/>
  <c r="BW1" i="2"/>
  <c r="BW10" i="2"/>
  <c r="BT1" i="2"/>
  <c r="BT10" i="2"/>
  <c r="BQ1" i="2"/>
  <c r="BQ10" i="2"/>
  <c r="BN1" i="2"/>
  <c r="BN10" i="2"/>
  <c r="BK1" i="2"/>
  <c r="BK10" i="2"/>
  <c r="BH1" i="2"/>
  <c r="BH10" i="2"/>
  <c r="BE1" i="2"/>
  <c r="BE10" i="2"/>
  <c r="BB1" i="2"/>
  <c r="BB10" i="2"/>
  <c r="AY1" i="2"/>
  <c r="AY10" i="2"/>
  <c r="AV1" i="2"/>
  <c r="AV10" i="2"/>
  <c r="AS1" i="2"/>
  <c r="AS10" i="2"/>
  <c r="AP1" i="2"/>
  <c r="AP10" i="2"/>
  <c r="AM1" i="2"/>
  <c r="AM10" i="2"/>
  <c r="AJ1" i="2"/>
  <c r="AJ10" i="2"/>
  <c r="AG1" i="2"/>
  <c r="AG10" i="2"/>
  <c r="AD1" i="2"/>
  <c r="AD10" i="2"/>
  <c r="AA1" i="2"/>
  <c r="AA10" i="2"/>
  <c r="X10" i="2"/>
  <c r="U1" i="2"/>
  <c r="U10" i="2"/>
  <c r="R1" i="2"/>
  <c r="R10" i="2"/>
  <c r="O1" i="2"/>
  <c r="O10" i="2"/>
  <c r="L1" i="2"/>
  <c r="L10" i="2"/>
  <c r="I1" i="2"/>
  <c r="I10" i="2"/>
  <c r="F1" i="2"/>
  <c r="F10" i="2"/>
  <c r="C1" i="2"/>
  <c r="C10" i="2"/>
  <c r="DE1" i="2"/>
  <c r="DC1" i="2"/>
  <c r="DB1" i="2"/>
  <c r="CZ1" i="2"/>
  <c r="CY1" i="2"/>
  <c r="CW1" i="2"/>
  <c r="CV1" i="2"/>
  <c r="CT1" i="2"/>
  <c r="CS1" i="2"/>
  <c r="CQ1" i="2"/>
  <c r="CP1" i="2"/>
  <c r="CN1" i="2"/>
  <c r="CM1" i="2"/>
  <c r="CK1" i="2"/>
  <c r="CJ1" i="2"/>
  <c r="CH1" i="2"/>
  <c r="CG1" i="2"/>
  <c r="CE1" i="2"/>
  <c r="CD1" i="2"/>
  <c r="CB1" i="2"/>
  <c r="CA1" i="2"/>
  <c r="BY1" i="2"/>
  <c r="BX1" i="2"/>
  <c r="BV1" i="2"/>
  <c r="BU1" i="2"/>
  <c r="BS1" i="2"/>
  <c r="BR1" i="2"/>
  <c r="BP1" i="2"/>
  <c r="BO1" i="2"/>
  <c r="BM1" i="2"/>
  <c r="BL1" i="2"/>
  <c r="BJ1" i="2"/>
  <c r="BI1" i="2"/>
  <c r="BG1" i="2"/>
  <c r="BF1" i="2"/>
  <c r="BD1" i="2"/>
  <c r="BC1" i="2"/>
  <c r="BA1" i="2"/>
  <c r="AZ1" i="2"/>
  <c r="AX1" i="2"/>
  <c r="AW1" i="2"/>
  <c r="AU1" i="2"/>
  <c r="AT1" i="2"/>
  <c r="AR1" i="2"/>
  <c r="AQ1" i="2"/>
  <c r="AO1" i="2"/>
  <c r="AN1" i="2"/>
  <c r="AL1" i="2"/>
  <c r="AK1" i="2"/>
  <c r="AI1" i="2"/>
  <c r="AH1" i="2"/>
  <c r="AF1" i="2"/>
  <c r="AE1" i="2"/>
  <c r="AC1" i="2"/>
  <c r="AB1" i="2"/>
  <c r="Z1" i="2"/>
  <c r="Y1" i="2"/>
  <c r="W1" i="2"/>
  <c r="V1" i="2"/>
  <c r="T1" i="2"/>
  <c r="S1" i="2"/>
  <c r="Q1" i="2"/>
  <c r="P1" i="2"/>
  <c r="N1" i="2"/>
  <c r="M1" i="2"/>
  <c r="K1" i="2"/>
  <c r="J1" i="2"/>
  <c r="H1" i="2"/>
  <c r="G1" i="2"/>
  <c r="E1" i="2"/>
  <c r="D1" i="2"/>
  <c r="B1" i="2"/>
  <c r="A2" i="2"/>
  <c r="B2" i="2"/>
  <c r="D2" i="2"/>
  <c r="E2" i="2"/>
  <c r="G2" i="2"/>
  <c r="H2" i="2"/>
  <c r="J2" i="2"/>
  <c r="K2" i="2"/>
  <c r="M2" i="2"/>
  <c r="N2" i="2"/>
  <c r="P2" i="2"/>
  <c r="Q2" i="2"/>
  <c r="S2" i="2"/>
  <c r="T2" i="2"/>
  <c r="V2" i="2"/>
  <c r="W2" i="2"/>
  <c r="Y2" i="2"/>
  <c r="Z2" i="2"/>
  <c r="AB2" i="2"/>
  <c r="AC2" i="2"/>
  <c r="AE2" i="2"/>
  <c r="AF2" i="2"/>
  <c r="AH2" i="2"/>
  <c r="AI2" i="2"/>
  <c r="AK2" i="2"/>
  <c r="AL2" i="2"/>
  <c r="AN2" i="2"/>
  <c r="AO2" i="2"/>
  <c r="AQ2" i="2"/>
  <c r="AR2" i="2"/>
  <c r="AT2" i="2"/>
  <c r="AU2" i="2"/>
  <c r="AW2" i="2"/>
  <c r="AX2" i="2"/>
  <c r="AZ2" i="2"/>
  <c r="BA2" i="2"/>
  <c r="BC2" i="2"/>
  <c r="BD2" i="2"/>
  <c r="BF2" i="2"/>
  <c r="BG2" i="2"/>
  <c r="BI2" i="2"/>
  <c r="BJ2" i="2"/>
  <c r="BL2" i="2"/>
  <c r="BM2" i="2"/>
  <c r="BO2" i="2"/>
  <c r="BP2" i="2"/>
  <c r="BR2" i="2"/>
  <c r="BS2" i="2"/>
  <c r="BU2" i="2"/>
  <c r="BV2" i="2"/>
  <c r="BX2" i="2"/>
  <c r="BY2" i="2"/>
  <c r="CA2" i="2"/>
  <c r="CB2" i="2"/>
  <c r="CD2" i="2"/>
  <c r="CE2" i="2"/>
  <c r="CG2" i="2"/>
  <c r="CH2" i="2"/>
  <c r="CJ2" i="2"/>
  <c r="CK2" i="2"/>
  <c r="CM2" i="2"/>
  <c r="CN2" i="2"/>
  <c r="CP2" i="2"/>
  <c r="CQ2" i="2"/>
  <c r="CS2" i="2"/>
  <c r="CT2" i="2"/>
  <c r="CV2" i="2"/>
  <c r="CW2" i="2"/>
  <c r="CY2" i="2"/>
  <c r="CZ2" i="2"/>
  <c r="DB2" i="2"/>
  <c r="DC2" i="2"/>
  <c r="DE2" i="2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CQ3" i="2"/>
  <c r="CR3" i="2"/>
  <c r="CS3" i="2"/>
  <c r="CT3" i="2"/>
  <c r="CU3" i="2"/>
  <c r="CV3" i="2"/>
  <c r="CW3" i="2"/>
  <c r="CX3" i="2"/>
  <c r="CY3" i="2"/>
  <c r="CZ3" i="2"/>
  <c r="DA3" i="2"/>
  <c r="DB3" i="2"/>
  <c r="DC3" i="2"/>
  <c r="DD3" i="2"/>
  <c r="DE3" i="2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CZ4" i="2"/>
  <c r="DA4" i="2"/>
  <c r="DB4" i="2"/>
  <c r="DC4" i="2"/>
  <c r="DD4" i="2"/>
  <c r="DE4" i="2"/>
  <c r="A5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CZ5" i="2"/>
  <c r="DA5" i="2"/>
  <c r="DB5" i="2"/>
  <c r="DC5" i="2"/>
  <c r="DD5" i="2"/>
  <c r="DE5" i="2"/>
  <c r="A6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CZ6" i="2"/>
  <c r="DA6" i="2"/>
  <c r="DB6" i="2"/>
  <c r="DC6" i="2"/>
  <c r="DD6" i="2"/>
  <c r="DE6" i="2"/>
  <c r="A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</calcChain>
</file>

<file path=xl/sharedStrings.xml><?xml version="1.0" encoding="utf-8"?>
<sst xmlns="http://schemas.openxmlformats.org/spreadsheetml/2006/main" count="225" uniqueCount="127">
  <si>
    <t>+4C</t>
  </si>
  <si>
    <t>+3C</t>
  </si>
  <si>
    <t>+2C</t>
  </si>
  <si>
    <t>+1.5C</t>
  </si>
  <si>
    <t>+1C</t>
  </si>
  <si>
    <t>NA</t>
  </si>
  <si>
    <t>1980-2009</t>
  </si>
  <si>
    <t>summer.heat.moisture.index.plus1SD</t>
  </si>
  <si>
    <t>summer.heat.moisture.index.mean</t>
  </si>
  <si>
    <t>summer.heat.moisture.index.minus1SD</t>
  </si>
  <si>
    <t>annual.heat.moisture.index.plus1SD</t>
  </si>
  <si>
    <t>annual.heat.moisture.index.mean</t>
  </si>
  <si>
    <t>annual.heat.moisture.index.minus1SD</t>
  </si>
  <si>
    <t>winter.sondjfma.pr.as.snow.plus1SD</t>
  </si>
  <si>
    <t>winter.sondjfma.pr.as.snow.mean</t>
  </si>
  <si>
    <t>winter.sondjfma.pr.as.snow.minus1SD</t>
  </si>
  <si>
    <t>pr.above.25mm.plus1SD</t>
  </si>
  <si>
    <t>pr.above.25mm.mean</t>
  </si>
  <si>
    <t>pr.above.25mm.minus1SD</t>
  </si>
  <si>
    <t>pr.above.0.2mm.plus1SD</t>
  </si>
  <si>
    <t>pr.above.0.2mm.mean</t>
  </si>
  <si>
    <t>pr.above.0.2mm.minus1SD</t>
  </si>
  <si>
    <t>summer.mjja.dry.days.plus1SD</t>
  </si>
  <si>
    <t>summer.mjja.dry.days.mean</t>
  </si>
  <si>
    <t>summer.mjja.dry.days.minus1SD</t>
  </si>
  <si>
    <t>winter.sondjfma.dry.days.plus1SD</t>
  </si>
  <si>
    <t>winter.sondjfma.dry.days.mean</t>
  </si>
  <si>
    <t>winter.sondjfma.dry.days.minus1SD</t>
  </si>
  <si>
    <t>wettest.day.plus1SD</t>
  </si>
  <si>
    <t>wettest.day.mean</t>
  </si>
  <si>
    <t>wettest.day.minus1SD</t>
  </si>
  <si>
    <t>growing.season.mjja.pr.plus1SD</t>
  </si>
  <si>
    <t>growing.season.mjja.pr.mean</t>
  </si>
  <si>
    <t>growing.season.mjja.pr.minus1SD</t>
  </si>
  <si>
    <t>growing.season.amjj.pr.plus1SD</t>
  </si>
  <si>
    <t>growing.season.amjj.pr.mean</t>
  </si>
  <si>
    <t>growing.season.amjj.pr.minus1SD</t>
  </si>
  <si>
    <t>winter.sondjfma.pr.plus1SD</t>
  </si>
  <si>
    <t>winter.sondjfma.pr.mean</t>
  </si>
  <si>
    <t>winter.sondjfma.pr.minus1SD</t>
  </si>
  <si>
    <t>corn.heat.units.plus1SD</t>
  </si>
  <si>
    <t>corn.heat.units.mean</t>
  </si>
  <si>
    <t>corn.heat.units.minus1SD</t>
  </si>
  <si>
    <t>heating.degree.days.18C.plus1SD</t>
  </si>
  <si>
    <t>heating.degree.days.18C.mean</t>
  </si>
  <si>
    <t>heating.degree.days.18C.minus1SD</t>
  </si>
  <si>
    <t>degree.days.15C.plus1SD</t>
  </si>
  <si>
    <t>degree.days.15C.mean</t>
  </si>
  <si>
    <t>degree.days.15C.minus1SD</t>
  </si>
  <si>
    <t>degree.days.10C.plus1SD</t>
  </si>
  <si>
    <t>degree.days.10C.mean</t>
  </si>
  <si>
    <t>degree.days.10C.minus1SD</t>
  </si>
  <si>
    <t>degree.days.7C.plus1SD</t>
  </si>
  <si>
    <t>degree.days.7C.mean</t>
  </si>
  <si>
    <t>degree.days.7C.minus1SD</t>
  </si>
  <si>
    <t>degree.days.6C.plus1SD</t>
  </si>
  <si>
    <t>degree.days.6C.mean</t>
  </si>
  <si>
    <t>degree.days.6C.minus1SD</t>
  </si>
  <si>
    <t>degree.days.5C.plus1SD</t>
  </si>
  <si>
    <t>degree.days.5C.mean</t>
  </si>
  <si>
    <t>degree.days.5C.minus1SD</t>
  </si>
  <si>
    <t>degree.days.0C.plus1SD</t>
  </si>
  <si>
    <t>degree.days.0C.mean</t>
  </si>
  <si>
    <t>degree.days.0C.minus1SD</t>
  </si>
  <si>
    <t>growing.season.length.plus1SD</t>
  </si>
  <si>
    <t>growing.season.length.mean</t>
  </si>
  <si>
    <t>growing.season.length.minus1SD</t>
  </si>
  <si>
    <t>growing.season.end.plus1SD</t>
  </si>
  <si>
    <t>growing.season.end.mean</t>
  </si>
  <si>
    <t>growing.season.end.minus1SD</t>
  </si>
  <si>
    <t>growing.season.start.plus1SD</t>
  </si>
  <si>
    <t>growing.season.start.mean</t>
  </si>
  <si>
    <t>growing.season.start.minus1SD</t>
  </si>
  <si>
    <t>frost.free.season.length.plus1SD</t>
  </si>
  <si>
    <t>frost.free.season.length.mean</t>
  </si>
  <si>
    <t>frost.free.season.length.minus1SD</t>
  </si>
  <si>
    <t>spring.last.freeze.plus1SD</t>
  </si>
  <si>
    <t>spring.last.freeze.mean</t>
  </si>
  <si>
    <t>spring.last.freeze.minus1SD</t>
  </si>
  <si>
    <t>fall.first.freeze.plus1SD</t>
  </si>
  <si>
    <t>fall.first.freeze.mean</t>
  </si>
  <si>
    <t>fall.first.freeze.minus1SD</t>
  </si>
  <si>
    <t>tmin.below.minus.30.plus1SD</t>
  </si>
  <si>
    <t>tmin.below.minus.30.mean</t>
  </si>
  <si>
    <t>tmin.below.minus.30.minus1SD</t>
  </si>
  <si>
    <t>tmin.below.5.plus1SD</t>
  </si>
  <si>
    <t>tmin.below.5.mean</t>
  </si>
  <si>
    <t>tmin.below.5.minus1SD</t>
  </si>
  <si>
    <t>tmax.above.30.plus1SD</t>
  </si>
  <si>
    <t>tmax.above.30.mean</t>
  </si>
  <si>
    <t>tmax.above.30.minus1SD</t>
  </si>
  <si>
    <t>tmax.above.25.plus1SD</t>
  </si>
  <si>
    <t>tmax.above.25.mean</t>
  </si>
  <si>
    <t>tmax.above.25.minus1SD</t>
  </si>
  <si>
    <t>warmest.day.plus1SD</t>
  </si>
  <si>
    <t>warmest.day.mean</t>
  </si>
  <si>
    <t>warmest.day.minus1SD</t>
  </si>
  <si>
    <t>coldest.day.plus1SD</t>
  </si>
  <si>
    <t>coldest.day.mean</t>
  </si>
  <si>
    <t>coldest.day.minus1SD</t>
  </si>
  <si>
    <t>avg.jul.temp.plus1SD</t>
  </si>
  <si>
    <t>avg.jul.temp.mean</t>
  </si>
  <si>
    <t>avg.jul.temp.minus1SD</t>
  </si>
  <si>
    <t>avg.jan.temp.plus1SD</t>
  </si>
  <si>
    <t>avg.jan.temp.mean</t>
  </si>
  <si>
    <t>avg.jan.temp.minus1SD</t>
  </si>
  <si>
    <t>avg.growing.mjja.temp.plus1SD</t>
  </si>
  <si>
    <t>avg.growing.mjja.temp.mean</t>
  </si>
  <si>
    <t>avg.growing.mjja.temp.minus1SD</t>
  </si>
  <si>
    <t>avg.summer.jja.temp.plus1SD</t>
  </si>
  <si>
    <t>avg.summer.jja.temp.mean</t>
  </si>
  <si>
    <t>avg.summer.jja.temp.minus1SD</t>
  </si>
  <si>
    <t>avg.winter.djf.temp.plus1SD</t>
  </si>
  <si>
    <t>avg.winter.djf.temp.mean</t>
  </si>
  <si>
    <t>avg.winter.djf.temp.minus1SD</t>
  </si>
  <si>
    <t>Threshold</t>
  </si>
  <si>
    <t>days</t>
  </si>
  <si>
    <t>mm</t>
  </si>
  <si>
    <t>corn heat units</t>
  </si>
  <si>
    <t>heating degree-days</t>
  </si>
  <si>
    <t>degree-days</t>
  </si>
  <si>
    <t>oC</t>
  </si>
  <si>
    <t>UNITS</t>
  </si>
  <si>
    <t>st day of the year</t>
  </si>
  <si>
    <t>%</t>
  </si>
  <si>
    <t>HMI UNITS</t>
  </si>
  <si>
    <t>Cold Lake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</si>
</sst>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Calibri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9" fontId="0" fillId="0" borderId="0" xfId="63" applyFont="1"/>
    <xf numFmtId="0" fontId="5" fillId="0" borderId="0" xfId="0" applyFont="1"/>
  </cellXfs>
  <cellStyles count="7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Normal" xfId="0" builtinId="0"/>
    <cellStyle name="Percent" xfId="63" builtinId="5"/>
  </cellStyles>
  <dxfs count="0"/>
  <tableStyles count="0" defaultTableStyle="TableStyleMedium9" defaultPivotStyle="PivotStyleMedium4"/>
  <colors>
    <mruColors>
      <color rgb="FFE7F2FF"/>
    </mruColors>
  </colors>
</styleSheet>
</file>

<file path=xl/_rels/workbook.xml.rels><?xml version="1.0" encoding="UTF-8" standalone="yes"?>
<Relationships xmlns="http://schemas.openxmlformats.org/package/2006/relationships"><Relationship Id="rId20" Type="http://schemas.openxmlformats.org/officeDocument/2006/relationships/chartsheet" Target="chartsheets/sheet20.xml"/><Relationship Id="rId21" Type="http://schemas.openxmlformats.org/officeDocument/2006/relationships/chartsheet" Target="chartsheets/sheet21.xml"/><Relationship Id="rId22" Type="http://schemas.openxmlformats.org/officeDocument/2006/relationships/chartsheet" Target="chartsheets/sheet22.xml"/><Relationship Id="rId23" Type="http://schemas.openxmlformats.org/officeDocument/2006/relationships/chartsheet" Target="chartsheets/sheet23.xml"/><Relationship Id="rId24" Type="http://schemas.openxmlformats.org/officeDocument/2006/relationships/chartsheet" Target="chartsheets/sheet24.xml"/><Relationship Id="rId25" Type="http://schemas.openxmlformats.org/officeDocument/2006/relationships/chartsheet" Target="chartsheets/sheet25.xml"/><Relationship Id="rId26" Type="http://schemas.openxmlformats.org/officeDocument/2006/relationships/chartsheet" Target="chartsheets/sheet26.xml"/><Relationship Id="rId27" Type="http://schemas.openxmlformats.org/officeDocument/2006/relationships/chartsheet" Target="chartsheets/sheet27.xml"/><Relationship Id="rId28" Type="http://schemas.openxmlformats.org/officeDocument/2006/relationships/chartsheet" Target="chartsheets/sheet28.xml"/><Relationship Id="rId29" Type="http://schemas.openxmlformats.org/officeDocument/2006/relationships/chartsheet" Target="chartsheets/sheet29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Relationship Id="rId3" Type="http://schemas.openxmlformats.org/officeDocument/2006/relationships/chartsheet" Target="chartsheets/sheet3.xml"/><Relationship Id="rId4" Type="http://schemas.openxmlformats.org/officeDocument/2006/relationships/chartsheet" Target="chartsheets/sheet4.xml"/><Relationship Id="rId5" Type="http://schemas.openxmlformats.org/officeDocument/2006/relationships/chartsheet" Target="chartsheets/sheet5.xml"/><Relationship Id="rId30" Type="http://schemas.openxmlformats.org/officeDocument/2006/relationships/chartsheet" Target="chartsheets/sheet30.xml"/><Relationship Id="rId31" Type="http://schemas.openxmlformats.org/officeDocument/2006/relationships/chartsheet" Target="chartsheets/sheet31.xml"/><Relationship Id="rId32" Type="http://schemas.openxmlformats.org/officeDocument/2006/relationships/chartsheet" Target="chartsheets/sheet32.xml"/><Relationship Id="rId9" Type="http://schemas.openxmlformats.org/officeDocument/2006/relationships/chartsheet" Target="chartsheets/sheet9.xml"/><Relationship Id="rId6" Type="http://schemas.openxmlformats.org/officeDocument/2006/relationships/chartsheet" Target="chartsheets/sheet6.xml"/><Relationship Id="rId7" Type="http://schemas.openxmlformats.org/officeDocument/2006/relationships/chartsheet" Target="chartsheets/sheet7.xml"/><Relationship Id="rId8" Type="http://schemas.openxmlformats.org/officeDocument/2006/relationships/chartsheet" Target="chartsheets/sheet8.xml"/><Relationship Id="rId33" Type="http://schemas.openxmlformats.org/officeDocument/2006/relationships/chartsheet" Target="chartsheets/sheet33.xml"/><Relationship Id="rId34" Type="http://schemas.openxmlformats.org/officeDocument/2006/relationships/chartsheet" Target="chartsheets/sheet34.xml"/><Relationship Id="rId35" Type="http://schemas.openxmlformats.org/officeDocument/2006/relationships/chartsheet" Target="chartsheets/sheet35.xml"/><Relationship Id="rId36" Type="http://schemas.openxmlformats.org/officeDocument/2006/relationships/chartsheet" Target="chartsheets/sheet36.xml"/><Relationship Id="rId10" Type="http://schemas.openxmlformats.org/officeDocument/2006/relationships/chartsheet" Target="chartsheets/sheet10.xml"/><Relationship Id="rId11" Type="http://schemas.openxmlformats.org/officeDocument/2006/relationships/chartsheet" Target="chartsheets/sheet11.xml"/><Relationship Id="rId12" Type="http://schemas.openxmlformats.org/officeDocument/2006/relationships/chartsheet" Target="chartsheets/sheet12.xml"/><Relationship Id="rId13" Type="http://schemas.openxmlformats.org/officeDocument/2006/relationships/chartsheet" Target="chartsheets/sheet13.xml"/><Relationship Id="rId14" Type="http://schemas.openxmlformats.org/officeDocument/2006/relationships/chartsheet" Target="chartsheets/sheet14.xml"/><Relationship Id="rId15" Type="http://schemas.openxmlformats.org/officeDocument/2006/relationships/chartsheet" Target="chartsheets/sheet15.xml"/><Relationship Id="rId16" Type="http://schemas.openxmlformats.org/officeDocument/2006/relationships/chartsheet" Target="chartsheets/sheet16.xml"/><Relationship Id="rId17" Type="http://schemas.openxmlformats.org/officeDocument/2006/relationships/chartsheet" Target="chartsheets/sheet17.xml"/><Relationship Id="rId18" Type="http://schemas.openxmlformats.org/officeDocument/2006/relationships/chartsheet" Target="chartsheets/sheet18.xml"/><Relationship Id="rId19" Type="http://schemas.openxmlformats.org/officeDocument/2006/relationships/chartsheet" Target="chartsheets/sheet19.xml"/><Relationship Id="rId37" Type="http://schemas.openxmlformats.org/officeDocument/2006/relationships/worksheet" Target="worksheets/sheet1.xml"/><Relationship Id="rId38" Type="http://schemas.openxmlformats.org/officeDocument/2006/relationships/worksheet" Target="worksheets/sheet2.xml"/><Relationship Id="rId39" Type="http://schemas.openxmlformats.org/officeDocument/2006/relationships/theme" Target="theme/theme1.xml"/><Relationship Id="rId40" Type="http://schemas.openxmlformats.org/officeDocument/2006/relationships/styles" Target="styles.xml"/><Relationship Id="rId41" Type="http://schemas.openxmlformats.org/officeDocument/2006/relationships/sharedStrings" Target="sharedStrings.xml"/><Relationship Id="rId4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'GMT2'!$C$10</c:f>
          <c:strCache>
            <c:ptCount val="1"/>
            <c:pt idx="0">
              <c:v>COLD LAKE AVERAGE WINTER (DEC-FEB) TEMPERATURE 
projected change per degree of global mean temperature change relative to 1980-2009 = -13.6oC</c:v>
            </c:pt>
          </c:strCache>
        </c:strRef>
      </c:tx>
      <c:layout>
        <c:manualLayout>
          <c:xMode val="edge"/>
          <c:yMode val="edge"/>
          <c:x val="0.155507359948082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'GMT2'!$D$3:$D$7</c:f>
                <c:numCache>
                  <c:formatCode>General</c:formatCode>
                  <c:ptCount val="5"/>
                  <c:pt idx="0">
                    <c:v>0.920497171</c:v>
                  </c:pt>
                  <c:pt idx="1">
                    <c:v>1.325292595</c:v>
                  </c:pt>
                  <c:pt idx="2">
                    <c:v>1.414626117</c:v>
                  </c:pt>
                  <c:pt idx="3">
                    <c:v>1.482971235000001</c:v>
                  </c:pt>
                  <c:pt idx="4">
                    <c:v>1.704418478000001</c:v>
                  </c:pt>
                </c:numCache>
              </c:numRef>
            </c:plus>
            <c:minus>
              <c:numRef>
                <c:f>'GMT2'!$B$3:$B$7</c:f>
                <c:numCache>
                  <c:formatCode>General</c:formatCode>
                  <c:ptCount val="5"/>
                  <c:pt idx="0">
                    <c:v>0.92049717</c:v>
                  </c:pt>
                  <c:pt idx="1">
                    <c:v>1.325292596</c:v>
                  </c:pt>
                  <c:pt idx="2">
                    <c:v>1.414626118</c:v>
                  </c:pt>
                  <c:pt idx="3">
                    <c:v>1.482971235</c:v>
                  </c:pt>
                  <c:pt idx="4">
                    <c:v>1.704418477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'GMT2'!$C$3:$C$7</c:f>
              <c:numCache>
                <c:formatCode>0.00</c:formatCode>
                <c:ptCount val="5"/>
                <c:pt idx="0">
                  <c:v>1.759909296</c:v>
                </c:pt>
                <c:pt idx="1">
                  <c:v>2.464968476</c:v>
                </c:pt>
                <c:pt idx="2">
                  <c:v>3.732319574</c:v>
                </c:pt>
                <c:pt idx="3">
                  <c:v>5.885849324</c:v>
                </c:pt>
                <c:pt idx="4">
                  <c:v>7.917088261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224648"/>
        <c:axId val="2106120152"/>
      </c:barChart>
      <c:catAx>
        <c:axId val="-2108224648"/>
        <c:scaling>
          <c:orientation val="minMax"/>
        </c:scaling>
        <c:delete val="0"/>
        <c:axPos val="b"/>
        <c:majorTickMark val="out"/>
        <c:minorTickMark val="none"/>
        <c:tickLblPos val="nextTo"/>
        <c:crossAx val="2106120152"/>
        <c:crosses val="autoZero"/>
        <c:auto val="1"/>
        <c:lblAlgn val="ctr"/>
        <c:lblOffset val="100"/>
        <c:noMultiLvlLbl val="0"/>
      </c:catAx>
      <c:valAx>
        <c:axId val="2106120152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224648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'GMT2'!$AD$10</c:f>
          <c:strCache>
            <c:ptCount val="1"/>
            <c:pt idx="0">
              <c:v>COLD LAKE DAYS BELOW 5C
projected change per degree of global mean temperature change relative to 1980-2009 = 248 days</c:v>
            </c:pt>
          </c:strCache>
        </c:strRef>
      </c:tx>
      <c:layout>
        <c:manualLayout>
          <c:xMode val="edge"/>
          <c:yMode val="edge"/>
          <c:x val="0.170315052906021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'GMT2'!$AC$3:$AC$7</c:f>
                <c:numCache>
                  <c:formatCode>General</c:formatCode>
                  <c:ptCount val="5"/>
                  <c:pt idx="0">
                    <c:v>4.183572940000001</c:v>
                  </c:pt>
                  <c:pt idx="1">
                    <c:v>5.201983130000002</c:v>
                  </c:pt>
                  <c:pt idx="2">
                    <c:v>5.782740819999997</c:v>
                  </c:pt>
                  <c:pt idx="3">
                    <c:v>7.462989909999997</c:v>
                  </c:pt>
                  <c:pt idx="4">
                    <c:v>9.048512550000005</c:v>
                  </c:pt>
                </c:numCache>
              </c:numRef>
            </c:plus>
            <c:minus>
              <c:numRef>
                <c:f>'GMT2'!$AE$3:$AE$7</c:f>
                <c:numCache>
                  <c:formatCode>General</c:formatCode>
                  <c:ptCount val="5"/>
                  <c:pt idx="0">
                    <c:v>4.183572945</c:v>
                  </c:pt>
                  <c:pt idx="1">
                    <c:v>5.20198312</c:v>
                  </c:pt>
                  <c:pt idx="2">
                    <c:v>5.78274081</c:v>
                  </c:pt>
                  <c:pt idx="3">
                    <c:v>7.462989900000004</c:v>
                  </c:pt>
                  <c:pt idx="4">
                    <c:v>9.048512549999998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'GMT2'!$AD$3:$AD$7</c:f>
              <c:numCache>
                <c:formatCode>0.00</c:formatCode>
                <c:ptCount val="5"/>
                <c:pt idx="0">
                  <c:v>-11.94119048</c:v>
                </c:pt>
                <c:pt idx="1">
                  <c:v>-19.30785714</c:v>
                </c:pt>
                <c:pt idx="2">
                  <c:v>-27.23880952</c:v>
                </c:pt>
                <c:pt idx="3">
                  <c:v>-41.92645833</c:v>
                </c:pt>
                <c:pt idx="4">
                  <c:v>-54.50033953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435896"/>
        <c:axId val="-2108438664"/>
      </c:barChart>
      <c:catAx>
        <c:axId val="-2108435896"/>
        <c:scaling>
          <c:orientation val="minMax"/>
        </c:scaling>
        <c:delete val="0"/>
        <c:axPos val="b"/>
        <c:majorTickMark val="none"/>
        <c:minorTickMark val="none"/>
        <c:tickLblPos val="low"/>
        <c:crossAx val="-2108438664"/>
        <c:crosses val="autoZero"/>
        <c:auto val="1"/>
        <c:lblAlgn val="ctr"/>
        <c:lblOffset val="100"/>
        <c:noMultiLvlLbl val="0"/>
      </c:catAx>
      <c:valAx>
        <c:axId val="-2108438664"/>
        <c:scaling>
          <c:orientation val="minMax"/>
          <c:min val="-1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435896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'GMT2'!$AG$10</c:f>
          <c:strCache>
            <c:ptCount val="1"/>
            <c:pt idx="0">
              <c:v>COLD LAKE DAYS BELOW -30C
projected change per degree of global mean temperature change relative to 1980-2009 = 13.2 days</c:v>
            </c:pt>
          </c:strCache>
        </c:strRef>
      </c:tx>
      <c:layout>
        <c:manualLayout>
          <c:xMode val="edge"/>
          <c:yMode val="edge"/>
          <c:x val="0.170315052906021"/>
          <c:y val="0.0239607639233539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'GMT2'!$AF$3:$AF$7</c:f>
                <c:numCache>
                  <c:formatCode>General</c:formatCode>
                  <c:ptCount val="5"/>
                  <c:pt idx="0">
                    <c:v>2.039787788</c:v>
                  </c:pt>
                  <c:pt idx="1">
                    <c:v>2.982932353999999</c:v>
                  </c:pt>
                  <c:pt idx="2">
                    <c:v>2.73851979</c:v>
                  </c:pt>
                  <c:pt idx="3">
                    <c:v>2.080806730000001</c:v>
                  </c:pt>
                  <c:pt idx="4">
                    <c:v>1.21165858</c:v>
                  </c:pt>
                </c:numCache>
              </c:numRef>
            </c:plus>
            <c:minus>
              <c:numRef>
                <c:f>'GMT2'!$AH$3:$AH$7</c:f>
                <c:numCache>
                  <c:formatCode>General</c:formatCode>
                  <c:ptCount val="5"/>
                  <c:pt idx="0">
                    <c:v>2.039787787</c:v>
                  </c:pt>
                  <c:pt idx="1">
                    <c:v>2.982932353</c:v>
                  </c:pt>
                  <c:pt idx="2">
                    <c:v>2.738519788</c:v>
                  </c:pt>
                  <c:pt idx="3">
                    <c:v>1.126329370000001</c:v>
                  </c:pt>
                  <c:pt idx="4">
                    <c:v>0.598599439999999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'GMT2'!$AG$3:$AG$7</c:f>
              <c:numCache>
                <c:formatCode>0.00</c:formatCode>
                <c:ptCount val="5"/>
                <c:pt idx="0">
                  <c:v>-5.172380952</c:v>
                </c:pt>
                <c:pt idx="1">
                  <c:v>-6.741428571</c:v>
                </c:pt>
                <c:pt idx="2">
                  <c:v>-9.42</c:v>
                </c:pt>
                <c:pt idx="3">
                  <c:v>-12.0403373</c:v>
                </c:pt>
                <c:pt idx="4">
                  <c:v>-12.56806723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487784"/>
        <c:axId val="-2108490712"/>
      </c:barChart>
      <c:catAx>
        <c:axId val="-2108487784"/>
        <c:scaling>
          <c:orientation val="minMax"/>
        </c:scaling>
        <c:delete val="0"/>
        <c:axPos val="b"/>
        <c:majorTickMark val="none"/>
        <c:minorTickMark val="none"/>
        <c:tickLblPos val="low"/>
        <c:crossAx val="-2108490712"/>
        <c:crosses val="autoZero"/>
        <c:auto val="1"/>
        <c:lblAlgn val="ctr"/>
        <c:lblOffset val="100"/>
        <c:noMultiLvlLbl val="0"/>
      </c:catAx>
      <c:valAx>
        <c:axId val="-2108490712"/>
        <c:scaling>
          <c:orientation val="minMax"/>
          <c:min val="-1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487784"/>
        <c:crosses val="autoZero"/>
        <c:crossBetween val="between"/>
        <c:majorUnit val="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'GMT2'!$AJ$10</c:f>
          <c:strCache>
            <c:ptCount val="1"/>
            <c:pt idx="0">
              <c:v>COLD LAKE DATE OF FIRST FREEZE IN FALL
projected change per degree of global mean temperature change relative to 1980-2009 = 258st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'GMT2'!$AI$3:$AI$7</c:f>
                <c:numCache>
                  <c:formatCode>General</c:formatCode>
                  <c:ptCount val="5"/>
                  <c:pt idx="0">
                    <c:v>3.985092903</c:v>
                  </c:pt>
                  <c:pt idx="1">
                    <c:v>3.587583005</c:v>
                  </c:pt>
                  <c:pt idx="2">
                    <c:v>3.784013107</c:v>
                  </c:pt>
                  <c:pt idx="3">
                    <c:v>6.198374639999999</c:v>
                  </c:pt>
                  <c:pt idx="4">
                    <c:v>3.85207853</c:v>
                  </c:pt>
                </c:numCache>
              </c:numRef>
            </c:plus>
            <c:minus>
              <c:numRef>
                <c:f>'GMT2'!$AK$3:$AK$7</c:f>
                <c:numCache>
                  <c:formatCode>General</c:formatCode>
                  <c:ptCount val="5"/>
                  <c:pt idx="0">
                    <c:v>3.985092903</c:v>
                  </c:pt>
                  <c:pt idx="1">
                    <c:v>3.587583008000001</c:v>
                  </c:pt>
                  <c:pt idx="2">
                    <c:v>3.7840131</c:v>
                  </c:pt>
                  <c:pt idx="3">
                    <c:v>6.198374640000001</c:v>
                  </c:pt>
                  <c:pt idx="4">
                    <c:v>3.85207853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'GMT2'!$AJ$3:$AJ$7</c:f>
              <c:numCache>
                <c:formatCode>0.00</c:formatCode>
                <c:ptCount val="5"/>
                <c:pt idx="0">
                  <c:v>5.495</c:v>
                </c:pt>
                <c:pt idx="1">
                  <c:v>9.797380952</c:v>
                </c:pt>
                <c:pt idx="2">
                  <c:v>13.17119048</c:v>
                </c:pt>
                <c:pt idx="3">
                  <c:v>20.86920635</c:v>
                </c:pt>
                <c:pt idx="4">
                  <c:v>28.79193617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537592"/>
        <c:axId val="-2108540552"/>
      </c:barChart>
      <c:catAx>
        <c:axId val="-210853759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540552"/>
        <c:crosses val="autoZero"/>
        <c:auto val="1"/>
        <c:lblAlgn val="ctr"/>
        <c:lblOffset val="100"/>
        <c:noMultiLvlLbl val="0"/>
      </c:catAx>
      <c:valAx>
        <c:axId val="-2108540552"/>
        <c:scaling>
          <c:orientation val="minMax"/>
          <c:max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 IN FIRST FALL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537592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'GMT2'!$AM$10</c:f>
          <c:strCache>
            <c:ptCount val="1"/>
            <c:pt idx="0">
              <c:v>COLD LAKE DATE OF LAST FREEZE IN SPRING
projected change per degree of global mean temperature change relative to 1980-2009 = 140st day of the year</c:v>
            </c:pt>
          </c:strCache>
        </c:strRef>
      </c:tx>
      <c:layout>
        <c:manualLayout>
          <c:xMode val="edge"/>
          <c:yMode val="edge"/>
          <c:x val="0.177718899384991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'GMT2'!$AL$3:$AL$7</c:f>
                <c:numCache>
                  <c:formatCode>General</c:formatCode>
                  <c:ptCount val="5"/>
                  <c:pt idx="0">
                    <c:v>4.272546541999999</c:v>
                  </c:pt>
                  <c:pt idx="1">
                    <c:v>5.406249731</c:v>
                  </c:pt>
                  <c:pt idx="2">
                    <c:v>5.700887649999998</c:v>
                  </c:pt>
                  <c:pt idx="3">
                    <c:v>7.70909666</c:v>
                  </c:pt>
                  <c:pt idx="4">
                    <c:v>10.81580263</c:v>
                  </c:pt>
                </c:numCache>
              </c:numRef>
            </c:plus>
            <c:minus>
              <c:numRef>
                <c:f>'GMT2'!$AN$3:$AN$7</c:f>
                <c:numCache>
                  <c:formatCode>General</c:formatCode>
                  <c:ptCount val="5"/>
                  <c:pt idx="0">
                    <c:v>4.272546543000001</c:v>
                  </c:pt>
                  <c:pt idx="1">
                    <c:v>5.406249732</c:v>
                  </c:pt>
                  <c:pt idx="2">
                    <c:v>5.700887653</c:v>
                  </c:pt>
                  <c:pt idx="3">
                    <c:v>7.709096660000002</c:v>
                  </c:pt>
                  <c:pt idx="4">
                    <c:v>10.81580263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'GMT2'!$AM$3:$AM$7</c:f>
              <c:numCache>
                <c:formatCode>0.00</c:formatCode>
                <c:ptCount val="5"/>
                <c:pt idx="0">
                  <c:v>-5.443571429</c:v>
                </c:pt>
                <c:pt idx="1">
                  <c:v>-9.334047619</c:v>
                </c:pt>
                <c:pt idx="2">
                  <c:v>-12.46261905</c:v>
                </c:pt>
                <c:pt idx="3">
                  <c:v>-18.61891865</c:v>
                </c:pt>
                <c:pt idx="4">
                  <c:v>-24.35511417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581800"/>
        <c:axId val="-2108584760"/>
      </c:barChart>
      <c:catAx>
        <c:axId val="-210858180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584760"/>
        <c:crosses val="autoZero"/>
        <c:auto val="1"/>
        <c:lblAlgn val="ctr"/>
        <c:lblOffset val="100"/>
        <c:noMultiLvlLbl val="0"/>
      </c:catAx>
      <c:valAx>
        <c:axId val="-2108584760"/>
        <c:scaling>
          <c:orientation val="minMax"/>
          <c:max val="0.0"/>
          <c:min val="-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LAST SPRING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581800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'GMT2'!$AP$10</c:f>
          <c:strCache>
            <c:ptCount val="1"/>
            <c:pt idx="0">
              <c:v>COLD LAKE LENGTH OF FROST-FREE SEASON
projected change per degree of global mean temperature change relative to 1980-2009 = 118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'GMT2'!$AO$3:$AO$7</c:f>
                <c:numCache>
                  <c:formatCode>General</c:formatCode>
                  <c:ptCount val="5"/>
                  <c:pt idx="0">
                    <c:v>6.035437361</c:v>
                  </c:pt>
                  <c:pt idx="1">
                    <c:v>6.062978620000001</c:v>
                  </c:pt>
                  <c:pt idx="2">
                    <c:v>7.00703309</c:v>
                  </c:pt>
                  <c:pt idx="3">
                    <c:v>10.10390213</c:v>
                  </c:pt>
                  <c:pt idx="4">
                    <c:v>13.36820789</c:v>
                  </c:pt>
                </c:numCache>
              </c:numRef>
            </c:plus>
            <c:minus>
              <c:numRef>
                <c:f>'GMT2'!$AQ$3:$AQ$7</c:f>
                <c:numCache>
                  <c:formatCode>General</c:formatCode>
                  <c:ptCount val="5"/>
                  <c:pt idx="0">
                    <c:v>6.03543736</c:v>
                  </c:pt>
                  <c:pt idx="1">
                    <c:v>6.062978619999999</c:v>
                  </c:pt>
                  <c:pt idx="2">
                    <c:v>7.00703309</c:v>
                  </c:pt>
                  <c:pt idx="3">
                    <c:v>10.10390213</c:v>
                  </c:pt>
                  <c:pt idx="4">
                    <c:v>13.36820788000001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'GMT2'!$AP$3:$AP$7</c:f>
              <c:numCache>
                <c:formatCode>0.00</c:formatCode>
                <c:ptCount val="5"/>
                <c:pt idx="0">
                  <c:v>10.93857143</c:v>
                </c:pt>
                <c:pt idx="1">
                  <c:v>19.13142857</c:v>
                </c:pt>
                <c:pt idx="2">
                  <c:v>25.63380952</c:v>
                </c:pt>
                <c:pt idx="3">
                  <c:v>39.488125</c:v>
                </c:pt>
                <c:pt idx="4">
                  <c:v>53.14705034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625912"/>
        <c:axId val="-2108628872"/>
      </c:barChart>
      <c:catAx>
        <c:axId val="-210862591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628872"/>
        <c:crosses val="autoZero"/>
        <c:auto val="1"/>
        <c:lblAlgn val="ctr"/>
        <c:lblOffset val="100"/>
        <c:noMultiLvlLbl val="0"/>
      </c:catAx>
      <c:valAx>
        <c:axId val="-2108628872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625912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'GMT2'!$AS$10</c:f>
          <c:strCache>
            <c:ptCount val="1"/>
            <c:pt idx="0">
              <c:v>COLD LAKE START OF GROWING SEASON
projected change per degree of global mean temperature change relative to 1980-2009 = 112st day of the year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'GMT2'!$AR$3:$AR$7</c:f>
                <c:numCache>
                  <c:formatCode>General</c:formatCode>
                  <c:ptCount val="5"/>
                  <c:pt idx="0">
                    <c:v>3.366771586</c:v>
                  </c:pt>
                  <c:pt idx="1">
                    <c:v>3.694014629</c:v>
                  </c:pt>
                  <c:pt idx="2">
                    <c:v>4.888468810000001</c:v>
                  </c:pt>
                  <c:pt idx="3">
                    <c:v>5.787208880000001</c:v>
                  </c:pt>
                  <c:pt idx="4">
                    <c:v>7.193606419999998</c:v>
                  </c:pt>
                </c:numCache>
              </c:numRef>
            </c:plus>
            <c:minus>
              <c:numRef>
                <c:f>'GMT2'!$AT$3:$AT$7</c:f>
                <c:numCache>
                  <c:formatCode>General</c:formatCode>
                  <c:ptCount val="5"/>
                  <c:pt idx="0">
                    <c:v>3.366771586</c:v>
                  </c:pt>
                  <c:pt idx="1">
                    <c:v>3.694014626999999</c:v>
                  </c:pt>
                  <c:pt idx="2">
                    <c:v>4.888468805</c:v>
                  </c:pt>
                  <c:pt idx="3">
                    <c:v>5.78720888</c:v>
                  </c:pt>
                  <c:pt idx="4">
                    <c:v>7.193606420000002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'GMT2'!$AS$3:$AS$7</c:f>
              <c:numCache>
                <c:formatCode>0.00</c:formatCode>
                <c:ptCount val="5"/>
                <c:pt idx="0">
                  <c:v>-5.992619048</c:v>
                </c:pt>
                <c:pt idx="1">
                  <c:v>-8.625952381</c:v>
                </c:pt>
                <c:pt idx="2">
                  <c:v>-11.64738095</c:v>
                </c:pt>
                <c:pt idx="3">
                  <c:v>-18.60829365</c:v>
                </c:pt>
                <c:pt idx="4">
                  <c:v>-25.30788558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669944"/>
        <c:axId val="-2108672904"/>
      </c:barChart>
      <c:catAx>
        <c:axId val="-210866994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672904"/>
        <c:crosses val="autoZero"/>
        <c:auto val="1"/>
        <c:lblAlgn val="ctr"/>
        <c:lblOffset val="100"/>
        <c:noMultiLvlLbl val="0"/>
      </c:catAx>
      <c:valAx>
        <c:axId val="-2108672904"/>
        <c:scaling>
          <c:orientation val="minMax"/>
          <c:max val="0.0"/>
          <c:min val="-6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START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669944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'GMT2'!$AV$10</c:f>
          <c:strCache>
            <c:ptCount val="1"/>
            <c:pt idx="0">
              <c:v>COLD LAKE END OF GROWING SEASON 
projected change per degree of global mean temperature change relative to 1980-2009 = 263st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'GMT2'!$AU$3:$AU$7</c:f>
                <c:numCache>
                  <c:formatCode>General</c:formatCode>
                  <c:ptCount val="5"/>
                  <c:pt idx="0">
                    <c:v>3.613356981</c:v>
                  </c:pt>
                  <c:pt idx="1">
                    <c:v>5.208054728</c:v>
                  </c:pt>
                  <c:pt idx="2">
                    <c:v>4.061689319000001</c:v>
                  </c:pt>
                  <c:pt idx="3">
                    <c:v>5.311408650000001</c:v>
                  </c:pt>
                  <c:pt idx="4">
                    <c:v>5.424733329999999</c:v>
                  </c:pt>
                </c:numCache>
              </c:numRef>
            </c:plus>
            <c:minus>
              <c:numRef>
                <c:f>'GMT2'!$AW$3:$AW$7</c:f>
                <c:numCache>
                  <c:formatCode>General</c:formatCode>
                  <c:ptCount val="5"/>
                  <c:pt idx="0">
                    <c:v>3.61335698</c:v>
                  </c:pt>
                  <c:pt idx="1">
                    <c:v>5.208054729000001</c:v>
                  </c:pt>
                  <c:pt idx="2">
                    <c:v>4.061689320000001</c:v>
                  </c:pt>
                  <c:pt idx="3">
                    <c:v>5.31140864</c:v>
                  </c:pt>
                  <c:pt idx="4">
                    <c:v>5.424733339999999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'GMT2'!$AV$3:$AV$7</c:f>
              <c:numCache>
                <c:formatCode>0.00</c:formatCode>
                <c:ptCount val="5"/>
                <c:pt idx="0">
                  <c:v>5.070714286</c:v>
                </c:pt>
                <c:pt idx="1">
                  <c:v>8.456428571</c:v>
                </c:pt>
                <c:pt idx="2">
                  <c:v>12.23738095</c:v>
                </c:pt>
                <c:pt idx="3">
                  <c:v>18.60856151</c:v>
                </c:pt>
                <c:pt idx="4">
                  <c:v>23.19940582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5057448"/>
        <c:axId val="-2105054504"/>
      </c:barChart>
      <c:catAx>
        <c:axId val="-210505744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5054504"/>
        <c:crosses val="autoZero"/>
        <c:auto val="1"/>
        <c:lblAlgn val="ctr"/>
        <c:lblOffset val="100"/>
        <c:noMultiLvlLbl val="0"/>
      </c:catAx>
      <c:valAx>
        <c:axId val="-2105054504"/>
        <c:scaling>
          <c:orientation val="minMax"/>
          <c:max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</a:t>
                </a:r>
                <a:r>
                  <a:rPr lang="en-US" sz="1800" b="0" baseline="0"/>
                  <a:t> IN END OF SEASON (DAYS)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740536222706769"/>
              <c:y val="0.25384218584540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5057448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'GMT2'!$AY$10</c:f>
          <c:strCache>
            <c:ptCount val="1"/>
            <c:pt idx="0">
              <c:v>COLD LAKE LENGTH OF GROWING SEASON 
projected change per degree of global mean temperature change relative to 1980-2009 = 152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'GMT2'!$AX$3:$AX$7</c:f>
                <c:numCache>
                  <c:formatCode>General</c:formatCode>
                  <c:ptCount val="5"/>
                  <c:pt idx="0">
                    <c:v>4.720542691</c:v>
                  </c:pt>
                  <c:pt idx="1">
                    <c:v>5.53624865</c:v>
                  </c:pt>
                  <c:pt idx="2">
                    <c:v>4.738165030000001</c:v>
                  </c:pt>
                  <c:pt idx="3">
                    <c:v>6.962899850000003</c:v>
                  </c:pt>
                  <c:pt idx="4">
                    <c:v>7.900819749999997</c:v>
                  </c:pt>
                </c:numCache>
              </c:numRef>
            </c:plus>
            <c:minus>
              <c:numRef>
                <c:f>'GMT2'!$AZ$3:$AZ$7</c:f>
                <c:numCache>
                  <c:formatCode>General</c:formatCode>
                  <c:ptCount val="5"/>
                  <c:pt idx="0">
                    <c:v>4.720542699999999</c:v>
                  </c:pt>
                  <c:pt idx="1">
                    <c:v>5.536248659999998</c:v>
                  </c:pt>
                  <c:pt idx="2">
                    <c:v>4.738165039999998</c:v>
                  </c:pt>
                  <c:pt idx="3">
                    <c:v>6.962899839999999</c:v>
                  </c:pt>
                  <c:pt idx="4">
                    <c:v>7.900819759999997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'GMT2'!$AY$3:$AY$7</c:f>
              <c:numCache>
                <c:formatCode>0.00</c:formatCode>
                <c:ptCount val="5"/>
                <c:pt idx="0">
                  <c:v>11.06333333</c:v>
                </c:pt>
                <c:pt idx="1">
                  <c:v>17.08238095</c:v>
                </c:pt>
                <c:pt idx="2">
                  <c:v>23.8847619</c:v>
                </c:pt>
                <c:pt idx="3">
                  <c:v>37.21685516</c:v>
                </c:pt>
                <c:pt idx="4">
                  <c:v>48.5072914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5014360"/>
        <c:axId val="-2105011416"/>
      </c:barChart>
      <c:catAx>
        <c:axId val="-21050143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5011416"/>
        <c:crosses val="autoZero"/>
        <c:auto val="1"/>
        <c:lblAlgn val="ctr"/>
        <c:lblOffset val="100"/>
        <c:noMultiLvlLbl val="0"/>
      </c:catAx>
      <c:valAx>
        <c:axId val="-2105011416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5014360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'GMT2'!$BB$10</c:f>
          <c:strCache>
            <c:ptCount val="1"/>
            <c:pt idx="0">
              <c:v>COLD LAKE DEGREE-DAYS ABOVE 0C
projected change per degree of global mean temperature change relative to 1980-2009 = 2432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'GMT2'!$BA$3:$BA$7</c:f>
                <c:numCache>
                  <c:formatCode>General</c:formatCode>
                  <c:ptCount val="5"/>
                  <c:pt idx="0">
                    <c:v>85.67694470000001</c:v>
                  </c:pt>
                  <c:pt idx="1">
                    <c:v>118.9616088</c:v>
                  </c:pt>
                  <c:pt idx="2">
                    <c:v>138.5181936</c:v>
                  </c:pt>
                  <c:pt idx="3">
                    <c:v>198.2025288999999</c:v>
                  </c:pt>
                  <c:pt idx="4">
                    <c:v>186.3219510000001</c:v>
                  </c:pt>
                </c:numCache>
              </c:numRef>
            </c:plus>
            <c:minus>
              <c:numRef>
                <c:f>'GMT2'!$BC$3:$BC$7</c:f>
                <c:numCache>
                  <c:formatCode>General</c:formatCode>
                  <c:ptCount val="5"/>
                  <c:pt idx="0">
                    <c:v>85.67694479999997</c:v>
                  </c:pt>
                  <c:pt idx="1">
                    <c:v>118.9616089</c:v>
                  </c:pt>
                  <c:pt idx="2">
                    <c:v>138.5181936</c:v>
                  </c:pt>
                  <c:pt idx="3">
                    <c:v>198.2025294000001</c:v>
                  </c:pt>
                  <c:pt idx="4">
                    <c:v>186.3219509999999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'GMT2'!$BB$3:$BB$7</c:f>
              <c:numCache>
                <c:formatCode>0.00</c:formatCode>
                <c:ptCount val="5"/>
                <c:pt idx="0">
                  <c:v>242.8093497</c:v>
                </c:pt>
                <c:pt idx="1">
                  <c:v>409.1331755</c:v>
                </c:pt>
                <c:pt idx="2">
                  <c:v>610.0851781</c:v>
                </c:pt>
                <c:pt idx="3">
                  <c:v>974.7029295999999</c:v>
                </c:pt>
                <c:pt idx="4">
                  <c:v>1386.671851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969736"/>
        <c:axId val="-2104966792"/>
      </c:barChart>
      <c:catAx>
        <c:axId val="-210496973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966792"/>
        <c:crosses val="autoZero"/>
        <c:auto val="1"/>
        <c:lblAlgn val="ctr"/>
        <c:lblOffset val="100"/>
        <c:noMultiLvlLbl val="0"/>
      </c:catAx>
      <c:valAx>
        <c:axId val="-2104966792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969736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'GMT2'!$BE$10</c:f>
          <c:strCache>
            <c:ptCount val="1"/>
            <c:pt idx="0">
              <c:v>COLD LAKE DEGREE-DAYS ABOVE 5C
projected change per degree of global mean temperature change relative to 1980-2009 = 1456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'GMT2'!$BD$3:$BD$7</c:f>
                <c:numCache>
                  <c:formatCode>General</c:formatCode>
                  <c:ptCount val="5"/>
                  <c:pt idx="0">
                    <c:v>69.7303017</c:v>
                  </c:pt>
                  <c:pt idx="1">
                    <c:v>98.64094789999999</c:v>
                  </c:pt>
                  <c:pt idx="2">
                    <c:v>119.8971678</c:v>
                  </c:pt>
                  <c:pt idx="3">
                    <c:v>173.9045706000001</c:v>
                  </c:pt>
                  <c:pt idx="4">
                    <c:v>176.7106179000001</c:v>
                  </c:pt>
                </c:numCache>
              </c:numRef>
            </c:plus>
            <c:minus>
              <c:numRef>
                <c:f>'GMT2'!$BF$3:$BF$7</c:f>
                <c:numCache>
                  <c:formatCode>General</c:formatCode>
                  <c:ptCount val="5"/>
                  <c:pt idx="0">
                    <c:v>69.73030170000001</c:v>
                  </c:pt>
                  <c:pt idx="1">
                    <c:v>98.64094790000001</c:v>
                  </c:pt>
                  <c:pt idx="2">
                    <c:v>119.8971679</c:v>
                  </c:pt>
                  <c:pt idx="3">
                    <c:v>173.9045705999999</c:v>
                  </c:pt>
                  <c:pt idx="4">
                    <c:v>176.710619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'GMT2'!$BE$3:$BE$7</c:f>
              <c:numCache>
                <c:formatCode>0.00</c:formatCode>
                <c:ptCount val="5"/>
                <c:pt idx="0">
                  <c:v>191.7471462</c:v>
                </c:pt>
                <c:pt idx="1">
                  <c:v>334.0070563</c:v>
                </c:pt>
                <c:pt idx="2">
                  <c:v>503.0115839</c:v>
                </c:pt>
                <c:pt idx="3">
                  <c:v>805.3217094</c:v>
                </c:pt>
                <c:pt idx="4">
                  <c:v>1161.918341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924296"/>
        <c:axId val="-2104921352"/>
      </c:barChart>
      <c:catAx>
        <c:axId val="-210492429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921352"/>
        <c:crosses val="autoZero"/>
        <c:auto val="1"/>
        <c:lblAlgn val="ctr"/>
        <c:lblOffset val="100"/>
        <c:noMultiLvlLbl val="0"/>
      </c:catAx>
      <c:valAx>
        <c:axId val="-2104921352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924296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'GMT2'!$F$10</c:f>
          <c:strCache>
            <c:ptCount val="1"/>
            <c:pt idx="0">
              <c:v>COLD LAKE AVERAGE SUMMER (JUN-AUG) TEMPERATURE 
projected change per degree of global mean temperature change relative to 1980-2009 = 16.1oC</c:v>
            </c:pt>
          </c:strCache>
        </c:strRef>
      </c:tx>
      <c:layout>
        <c:manualLayout>
          <c:xMode val="edge"/>
          <c:yMode val="edge"/>
          <c:x val="0.179199668680785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'GMT2'!$E$3:$E$7</c:f>
                <c:numCache>
                  <c:formatCode>General</c:formatCode>
                  <c:ptCount val="5"/>
                  <c:pt idx="0">
                    <c:v>0.482881472</c:v>
                  </c:pt>
                  <c:pt idx="1">
                    <c:v>0.573909396</c:v>
                  </c:pt>
                  <c:pt idx="2">
                    <c:v>0.688936607</c:v>
                  </c:pt>
                  <c:pt idx="3">
                    <c:v>1.024037529</c:v>
                  </c:pt>
                  <c:pt idx="4">
                    <c:v>1.223854082</c:v>
                  </c:pt>
                </c:numCache>
              </c:numRef>
            </c:plus>
            <c:minus>
              <c:numRef>
                <c:f>'GMT2'!$G$3:$G$7</c:f>
                <c:numCache>
                  <c:formatCode>General</c:formatCode>
                  <c:ptCount val="5"/>
                  <c:pt idx="0">
                    <c:v>0.482881472</c:v>
                  </c:pt>
                  <c:pt idx="1">
                    <c:v>0.573909397</c:v>
                  </c:pt>
                  <c:pt idx="2">
                    <c:v>0.688936608</c:v>
                  </c:pt>
                  <c:pt idx="3">
                    <c:v>1.02403753</c:v>
                  </c:pt>
                  <c:pt idx="4">
                    <c:v>1.223854083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'GMT2'!$F$3:$F$7</c:f>
              <c:numCache>
                <c:formatCode>0.00</c:formatCode>
                <c:ptCount val="5"/>
                <c:pt idx="0">
                  <c:v>1.103772832</c:v>
                </c:pt>
                <c:pt idx="1">
                  <c:v>1.903807813</c:v>
                </c:pt>
                <c:pt idx="2">
                  <c:v>2.872988388</c:v>
                </c:pt>
                <c:pt idx="3">
                  <c:v>4.46452786</c:v>
                </c:pt>
                <c:pt idx="4">
                  <c:v>6.483112991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938904"/>
        <c:axId val="-2107934184"/>
      </c:barChart>
      <c:catAx>
        <c:axId val="-210793890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934184"/>
        <c:crosses val="autoZero"/>
        <c:auto val="1"/>
        <c:lblAlgn val="ctr"/>
        <c:lblOffset val="100"/>
        <c:noMultiLvlLbl val="0"/>
      </c:catAx>
      <c:valAx>
        <c:axId val="-210793418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93890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'GMT2'!$BH$10</c:f>
          <c:strCache>
            <c:ptCount val="1"/>
            <c:pt idx="0">
              <c:v>COLD LAKE DEGREE-DAYS ABOVE 6C
projected change per degree of global mean temperature change relative to 1980-2009 = 1287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'GMT2'!$BG$3:$BG$7</c:f>
                <c:numCache>
                  <c:formatCode>General</c:formatCode>
                  <c:ptCount val="5"/>
                  <c:pt idx="0">
                    <c:v>66.70520800000001</c:v>
                  </c:pt>
                  <c:pt idx="1">
                    <c:v>93.72519339999999</c:v>
                  </c:pt>
                  <c:pt idx="2">
                    <c:v>115.723897</c:v>
                  </c:pt>
                  <c:pt idx="3">
                    <c:v>168.6971235999999</c:v>
                  </c:pt>
                  <c:pt idx="4">
                    <c:v>174.0179550999999</c:v>
                  </c:pt>
                </c:numCache>
              </c:numRef>
            </c:plus>
            <c:minus>
              <c:numRef>
                <c:f>'GMT2'!$BI$3:$BI$7</c:f>
                <c:numCache>
                  <c:formatCode>General</c:formatCode>
                  <c:ptCount val="5"/>
                  <c:pt idx="0">
                    <c:v>66.705208</c:v>
                  </c:pt>
                  <c:pt idx="1">
                    <c:v>93.72519340000002</c:v>
                  </c:pt>
                  <c:pt idx="2">
                    <c:v>115.7238968999999</c:v>
                  </c:pt>
                  <c:pt idx="3">
                    <c:v>168.6971236000001</c:v>
                  </c:pt>
                  <c:pt idx="4">
                    <c:v>174.0179560000001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'GMT2'!$BH$3:$BH$7</c:f>
              <c:numCache>
                <c:formatCode>0.00</c:formatCode>
                <c:ptCount val="5"/>
                <c:pt idx="0">
                  <c:v>181.8343977</c:v>
                </c:pt>
                <c:pt idx="1">
                  <c:v>318.092222</c:v>
                </c:pt>
                <c:pt idx="2">
                  <c:v>480.6065874</c:v>
                </c:pt>
                <c:pt idx="3">
                  <c:v>771.3671327</c:v>
                </c:pt>
                <c:pt idx="4">
                  <c:v>1117.5845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879672"/>
        <c:axId val="-2104876728"/>
      </c:barChart>
      <c:catAx>
        <c:axId val="-21048796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876728"/>
        <c:crosses val="autoZero"/>
        <c:auto val="1"/>
        <c:lblAlgn val="ctr"/>
        <c:lblOffset val="100"/>
        <c:noMultiLvlLbl val="0"/>
      </c:catAx>
      <c:valAx>
        <c:axId val="-2104876728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879672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'GMT2'!$BK$10</c:f>
          <c:strCache>
            <c:ptCount val="1"/>
            <c:pt idx="0">
              <c:v>COLD LAKE DEGREE-DAYS ABOVE 7C
projected change per degree of global mean temperature change relative to 1980-2009 = 1128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'GMT2'!$BJ$3:$BJ$7</c:f>
                <c:numCache>
                  <c:formatCode>General</c:formatCode>
                  <c:ptCount val="5"/>
                  <c:pt idx="0">
                    <c:v>63.91735800000001</c:v>
                  </c:pt>
                  <c:pt idx="1">
                    <c:v>88.69288000000003</c:v>
                  </c:pt>
                  <c:pt idx="2">
                    <c:v>111.3738261</c:v>
                  </c:pt>
                  <c:pt idx="3">
                    <c:v>163.3485495</c:v>
                  </c:pt>
                  <c:pt idx="4">
                    <c:v>170.3514124</c:v>
                  </c:pt>
                </c:numCache>
              </c:numRef>
            </c:plus>
            <c:minus>
              <c:numRef>
                <c:f>'GMT2'!$BL$3:$BL$7</c:f>
                <c:numCache>
                  <c:formatCode>General</c:formatCode>
                  <c:ptCount val="5"/>
                  <c:pt idx="0">
                    <c:v>63.9173581</c:v>
                  </c:pt>
                  <c:pt idx="1">
                    <c:v>88.69288009999997</c:v>
                  </c:pt>
                  <c:pt idx="2">
                    <c:v>111.3738261999999</c:v>
                  </c:pt>
                  <c:pt idx="3">
                    <c:v>163.3485495</c:v>
                  </c:pt>
                  <c:pt idx="4">
                    <c:v>170.351412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'GMT2'!$BK$3:$BK$7</c:f>
              <c:numCache>
                <c:formatCode>0.00</c:formatCode>
                <c:ptCount val="5"/>
                <c:pt idx="0">
                  <c:v>171.9828162</c:v>
                </c:pt>
                <c:pt idx="1">
                  <c:v>302.0080548</c:v>
                </c:pt>
                <c:pt idx="2">
                  <c:v>457.7637045</c:v>
                </c:pt>
                <c:pt idx="3">
                  <c:v>737.0231289</c:v>
                </c:pt>
                <c:pt idx="4">
                  <c:v>1073.061522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835128"/>
        <c:axId val="-2104832184"/>
      </c:barChart>
      <c:catAx>
        <c:axId val="-210483512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832184"/>
        <c:crosses val="autoZero"/>
        <c:auto val="1"/>
        <c:lblAlgn val="ctr"/>
        <c:lblOffset val="100"/>
        <c:noMultiLvlLbl val="0"/>
      </c:catAx>
      <c:valAx>
        <c:axId val="-210483218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83512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'GMT2'!$BN$10</c:f>
          <c:strCache>
            <c:ptCount val="1"/>
            <c:pt idx="0">
              <c:v>COLD LAKE DEGREE-DAYS ABOVE 10C
projected change per degree of global mean temperature change relative to 1980-2009 = 706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'GMT2'!$BM$3:$BM$7</c:f>
                <c:numCache>
                  <c:formatCode>General</c:formatCode>
                  <c:ptCount val="5"/>
                  <c:pt idx="0">
                    <c:v>55.30163286</c:v>
                  </c:pt>
                  <c:pt idx="1">
                    <c:v>74.52256679999999</c:v>
                  </c:pt>
                  <c:pt idx="2">
                    <c:v>97.9451095</c:v>
                  </c:pt>
                  <c:pt idx="3">
                    <c:v>146.3056378</c:v>
                  </c:pt>
                  <c:pt idx="4">
                    <c:v>160.3411345000001</c:v>
                  </c:pt>
                </c:numCache>
              </c:numRef>
            </c:plus>
            <c:minus>
              <c:numRef>
                <c:f>'GMT2'!$BO$3:$BO$7</c:f>
                <c:numCache>
                  <c:formatCode>General</c:formatCode>
                  <c:ptCount val="5"/>
                  <c:pt idx="0">
                    <c:v>55.30163290000002</c:v>
                  </c:pt>
                  <c:pt idx="1">
                    <c:v>74.52256670000003</c:v>
                  </c:pt>
                  <c:pt idx="2">
                    <c:v>97.9451096</c:v>
                  </c:pt>
                  <c:pt idx="3">
                    <c:v>146.3056378</c:v>
                  </c:pt>
                  <c:pt idx="4">
                    <c:v>160.3411343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'GMT2'!$BN$3:$BN$7</c:f>
              <c:numCache>
                <c:formatCode>0.00</c:formatCode>
                <c:ptCount val="5"/>
                <c:pt idx="0">
                  <c:v>141.6405217</c:v>
                </c:pt>
                <c:pt idx="1">
                  <c:v>252.5595866</c:v>
                </c:pt>
                <c:pt idx="2">
                  <c:v>387.3978611</c:v>
                </c:pt>
                <c:pt idx="3">
                  <c:v>630.0523051</c:v>
                </c:pt>
                <c:pt idx="4">
                  <c:v>934.6017417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790568"/>
        <c:axId val="-2104787624"/>
      </c:barChart>
      <c:catAx>
        <c:axId val="-210479056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787624"/>
        <c:crosses val="autoZero"/>
        <c:auto val="1"/>
        <c:lblAlgn val="ctr"/>
        <c:lblOffset val="100"/>
        <c:noMultiLvlLbl val="0"/>
      </c:catAx>
      <c:valAx>
        <c:axId val="-210478762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79056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'GMT2'!$BQ$10</c:f>
          <c:strCache>
            <c:ptCount val="1"/>
            <c:pt idx="0">
              <c:v>COLD LAKE DEGREE-DAYS ABOVE 15C
projected change per degree of global mean temperature change relative to 1980-2009 = 208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'GMT2'!$BP$3:$BP$7</c:f>
                <c:numCache>
                  <c:formatCode>General</c:formatCode>
                  <c:ptCount val="5"/>
                  <c:pt idx="0">
                    <c:v>38.91369689</c:v>
                  </c:pt>
                  <c:pt idx="1">
                    <c:v>52.7825461</c:v>
                  </c:pt>
                  <c:pt idx="2">
                    <c:v>69.83677129999998</c:v>
                  </c:pt>
                  <c:pt idx="3">
                    <c:v>114.1835207</c:v>
                  </c:pt>
                  <c:pt idx="4">
                    <c:v>141.1837032</c:v>
                  </c:pt>
                </c:numCache>
              </c:numRef>
            </c:plus>
            <c:minus>
              <c:numRef>
                <c:f>'GMT2'!$BR$3:$BR$7</c:f>
                <c:numCache>
                  <c:formatCode>General</c:formatCode>
                  <c:ptCount val="5"/>
                  <c:pt idx="0">
                    <c:v>38.91369687000001</c:v>
                  </c:pt>
                  <c:pt idx="1">
                    <c:v>52.7825461</c:v>
                  </c:pt>
                  <c:pt idx="2">
                    <c:v>69.8367714</c:v>
                  </c:pt>
                  <c:pt idx="3">
                    <c:v>114.1835207</c:v>
                  </c:pt>
                  <c:pt idx="4">
                    <c:v>141.1837032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'GMT2'!$BQ$3:$BQ$7</c:f>
              <c:numCache>
                <c:formatCode>0.00</c:formatCode>
                <c:ptCount val="5"/>
                <c:pt idx="0">
                  <c:v>83.60446152999999</c:v>
                </c:pt>
                <c:pt idx="1">
                  <c:v>154.9414968</c:v>
                </c:pt>
                <c:pt idx="2">
                  <c:v>248.0456146</c:v>
                </c:pt>
                <c:pt idx="3">
                  <c:v>420.6428138</c:v>
                </c:pt>
                <c:pt idx="4">
                  <c:v>659.591133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746008"/>
        <c:axId val="-2104743064"/>
      </c:barChart>
      <c:catAx>
        <c:axId val="-210474600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743064"/>
        <c:crosses val="autoZero"/>
        <c:auto val="1"/>
        <c:lblAlgn val="ctr"/>
        <c:lblOffset val="100"/>
        <c:noMultiLvlLbl val="0"/>
      </c:catAx>
      <c:valAx>
        <c:axId val="-210474306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74600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'GMT2'!$BT$10</c:f>
          <c:strCache>
            <c:ptCount val="1"/>
            <c:pt idx="0">
              <c:v>COLD LAKE HEATING DEGREE-DAYS BELOW 18C
projected change per degree of global mean temperature change relative to 1980-2009 = 5785 heating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solidFill>
                <a:schemeClr val="accent6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'GMT2'!$BS$3:$BS$7</c:f>
                <c:numCache>
                  <c:formatCode>General</c:formatCode>
                  <c:ptCount val="5"/>
                  <c:pt idx="0">
                    <c:v>155.7163741</c:v>
                  </c:pt>
                  <c:pt idx="1">
                    <c:v>219.7707151999999</c:v>
                  </c:pt>
                  <c:pt idx="2">
                    <c:v>230.6012777</c:v>
                  </c:pt>
                  <c:pt idx="3">
                    <c:v>238.701943</c:v>
                  </c:pt>
                  <c:pt idx="4">
                    <c:v>263.1861279999998</c:v>
                  </c:pt>
                </c:numCache>
              </c:numRef>
            </c:plus>
            <c:minus>
              <c:numRef>
                <c:f>'GMT2'!$BU$3:$BU$7</c:f>
                <c:numCache>
                  <c:formatCode>General</c:formatCode>
                  <c:ptCount val="5"/>
                  <c:pt idx="0">
                    <c:v>155.7163742</c:v>
                  </c:pt>
                  <c:pt idx="1">
                    <c:v>219.7707152</c:v>
                  </c:pt>
                  <c:pt idx="2">
                    <c:v>230.6012773</c:v>
                  </c:pt>
                  <c:pt idx="3">
                    <c:v>238.701943</c:v>
                  </c:pt>
                  <c:pt idx="4">
                    <c:v>263.1861280000001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'GMT2'!$BT$3:$BT$7</c:f>
              <c:numCache>
                <c:formatCode>0.00</c:formatCode>
                <c:ptCount val="5"/>
                <c:pt idx="0">
                  <c:v>-454.0310996</c:v>
                </c:pt>
                <c:pt idx="1">
                  <c:v>-682.3589967</c:v>
                </c:pt>
                <c:pt idx="2">
                  <c:v>-978.4612503</c:v>
                </c:pt>
                <c:pt idx="3">
                  <c:v>-1476.004592</c:v>
                </c:pt>
                <c:pt idx="4">
                  <c:v>-1911.465717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700744"/>
        <c:axId val="-2104697800"/>
      </c:barChart>
      <c:catAx>
        <c:axId val="-210470074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697800"/>
        <c:crosses val="autoZero"/>
        <c:auto val="1"/>
        <c:lblAlgn val="ctr"/>
        <c:lblOffset val="100"/>
        <c:noMultiLvlLbl val="0"/>
      </c:catAx>
      <c:valAx>
        <c:axId val="-2104697800"/>
        <c:scaling>
          <c:orientation val="minMax"/>
          <c:max val="0.0"/>
          <c:min val="-2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HEATING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690825263581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700744"/>
        <c:crosses val="autoZero"/>
        <c:crossBetween val="between"/>
        <c:majorUnit val="500.0"/>
      </c:valAx>
      <c:spPr>
        <a:solidFill>
          <a:schemeClr val="accent6">
            <a:lumMod val="20000"/>
            <a:lumOff val="80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'GMT2'!$BW$10</c:f>
          <c:strCache>
            <c:ptCount val="1"/>
            <c:pt idx="0">
              <c:v>COLD LAKE CORN HEAT UNITS
projected change per degree of global mean temperature change relative to 1980-2009 = 2085 corn heat units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'GMT2'!$BV$3:$BV$7</c:f>
                <c:numCache>
                  <c:formatCode>General</c:formatCode>
                  <c:ptCount val="5"/>
                  <c:pt idx="0">
                    <c:v>92.67344539999999</c:v>
                  </c:pt>
                  <c:pt idx="1">
                    <c:v>139.1496293</c:v>
                  </c:pt>
                  <c:pt idx="2">
                    <c:v>177.9413949999999</c:v>
                  </c:pt>
                  <c:pt idx="3">
                    <c:v>232.2125239</c:v>
                  </c:pt>
                  <c:pt idx="4">
                    <c:v>197.528241</c:v>
                  </c:pt>
                </c:numCache>
              </c:numRef>
            </c:plus>
            <c:minus>
              <c:numRef>
                <c:f>'GMT2'!$BX$3:$BX$7</c:f>
                <c:numCache>
                  <c:formatCode>General</c:formatCode>
                  <c:ptCount val="5"/>
                  <c:pt idx="0">
                    <c:v>92.67344539999999</c:v>
                  </c:pt>
                  <c:pt idx="1">
                    <c:v>139.1496293</c:v>
                  </c:pt>
                  <c:pt idx="2">
                    <c:v>177.9413951</c:v>
                  </c:pt>
                  <c:pt idx="3">
                    <c:v>232.2125229999999</c:v>
                  </c:pt>
                  <c:pt idx="4">
                    <c:v>197.5282399999999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'GMT2'!$BW$3:$BW$7</c:f>
              <c:numCache>
                <c:formatCode>0.00</c:formatCode>
                <c:ptCount val="5"/>
                <c:pt idx="0">
                  <c:v>298.1086987</c:v>
                </c:pt>
                <c:pt idx="1">
                  <c:v>516.3336048</c:v>
                </c:pt>
                <c:pt idx="2">
                  <c:v>755.3035473</c:v>
                </c:pt>
                <c:pt idx="3">
                  <c:v>1194.253029</c:v>
                </c:pt>
                <c:pt idx="4">
                  <c:v>1642.169857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656072"/>
        <c:axId val="-2104653128"/>
      </c:barChart>
      <c:catAx>
        <c:axId val="-21046560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653128"/>
        <c:crosses val="autoZero"/>
        <c:auto val="1"/>
        <c:lblAlgn val="ctr"/>
        <c:lblOffset val="100"/>
        <c:noMultiLvlLbl val="0"/>
      </c:catAx>
      <c:valAx>
        <c:axId val="-2104653128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CORN HEAT UNITS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656072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'GMT2'!$BZ$10</c:f>
          <c:strCache>
            <c:ptCount val="1"/>
            <c:pt idx="0">
              <c:v>COLD LAKE WINTER (SEP-APR) PRECIPITATION
projected change per degree of global mean temperature change relative to 1980-2009 = 168 mm</c:v>
            </c:pt>
          </c:strCache>
        </c:strRef>
      </c:tx>
      <c:layout>
        <c:manualLayout>
          <c:xMode val="edge"/>
          <c:yMode val="edge"/>
          <c:x val="0.179199668680785"/>
          <c:y val="0.0239607639233539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'GMT2'!$BY$3:$BY$7</c:f>
                <c:numCache>
                  <c:formatCode>General</c:formatCode>
                  <c:ptCount val="5"/>
                  <c:pt idx="0">
                    <c:v>0.090354698</c:v>
                  </c:pt>
                  <c:pt idx="1">
                    <c:v>0.081107236</c:v>
                  </c:pt>
                  <c:pt idx="2">
                    <c:v>0.087967197</c:v>
                  </c:pt>
                  <c:pt idx="3">
                    <c:v>0.144200936</c:v>
                  </c:pt>
                  <c:pt idx="4">
                    <c:v>0.193681411</c:v>
                  </c:pt>
                </c:numCache>
              </c:numRef>
            </c:plus>
            <c:minus>
              <c:numRef>
                <c:f>'GMT2'!$CA$3:$CA$7</c:f>
                <c:numCache>
                  <c:formatCode>General</c:formatCode>
                  <c:ptCount val="5"/>
                  <c:pt idx="0">
                    <c:v>0.090354697</c:v>
                  </c:pt>
                  <c:pt idx="1">
                    <c:v>0.081107236</c:v>
                  </c:pt>
                  <c:pt idx="2">
                    <c:v>0.087967197</c:v>
                  </c:pt>
                  <c:pt idx="3">
                    <c:v>0.144200936</c:v>
                  </c:pt>
                  <c:pt idx="4">
                    <c:v>0.193681412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'GMT2'!$BZ$3:$BZ$7</c:f>
              <c:numCache>
                <c:formatCode>0%</c:formatCode>
                <c:ptCount val="5"/>
                <c:pt idx="0">
                  <c:v>0.07176399</c:v>
                </c:pt>
                <c:pt idx="1">
                  <c:v>0.119555771</c:v>
                </c:pt>
                <c:pt idx="2">
                  <c:v>0.174118234</c:v>
                </c:pt>
                <c:pt idx="3">
                  <c:v>0.281248883</c:v>
                </c:pt>
                <c:pt idx="4">
                  <c:v>0.302455879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803416"/>
        <c:axId val="-2116808328"/>
      </c:barChart>
      <c:catAx>
        <c:axId val="-211680341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808328"/>
        <c:crosses val="autoZero"/>
        <c:auto val="1"/>
        <c:lblAlgn val="ctr"/>
        <c:lblOffset val="100"/>
        <c:noMultiLvlLbl val="0"/>
      </c:catAx>
      <c:valAx>
        <c:axId val="-2116808328"/>
        <c:scaling>
          <c:orientation val="minMax"/>
          <c:max val="0.8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803416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'GMT2'!$CC$10</c:f>
          <c:strCache>
            <c:ptCount val="1"/>
            <c:pt idx="0">
              <c:v>COLD LAKE GROWING SEASON (APR-JUL) PRECIPITATION
projected change per degree of global mean temperature change relative to 1980-2009 = 213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'GMT2'!$CB$3:$CB$7</c:f>
                <c:numCache>
                  <c:formatCode>General</c:formatCode>
                  <c:ptCount val="5"/>
                  <c:pt idx="0">
                    <c:v>0.114890878</c:v>
                  </c:pt>
                  <c:pt idx="1">
                    <c:v>0.113150331</c:v>
                  </c:pt>
                  <c:pt idx="2">
                    <c:v>0.144866004</c:v>
                  </c:pt>
                  <c:pt idx="3">
                    <c:v>0.157127836</c:v>
                  </c:pt>
                  <c:pt idx="4">
                    <c:v>0.177070884</c:v>
                  </c:pt>
                </c:numCache>
              </c:numRef>
            </c:plus>
            <c:minus>
              <c:numRef>
                <c:f>'GMT2'!$CD$3:$CD$7</c:f>
                <c:numCache>
                  <c:formatCode>General</c:formatCode>
                  <c:ptCount val="5"/>
                  <c:pt idx="0">
                    <c:v>0.114890877</c:v>
                  </c:pt>
                  <c:pt idx="1">
                    <c:v>0.113150332</c:v>
                  </c:pt>
                  <c:pt idx="2">
                    <c:v>0.144866004</c:v>
                  </c:pt>
                  <c:pt idx="3">
                    <c:v>0.157127835</c:v>
                  </c:pt>
                  <c:pt idx="4">
                    <c:v>0.177070883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'GMT2'!$CC$3:$CC$7</c:f>
              <c:numCache>
                <c:formatCode>0%</c:formatCode>
                <c:ptCount val="5"/>
                <c:pt idx="0">
                  <c:v>0.044864972</c:v>
                </c:pt>
                <c:pt idx="1">
                  <c:v>0.090170522</c:v>
                </c:pt>
                <c:pt idx="2">
                  <c:v>0.109506412</c:v>
                </c:pt>
                <c:pt idx="3">
                  <c:v>0.166377381</c:v>
                </c:pt>
                <c:pt idx="4">
                  <c:v>0.112861537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869784"/>
        <c:axId val="-2116883192"/>
      </c:barChart>
      <c:catAx>
        <c:axId val="-21168697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883192"/>
        <c:crosses val="autoZero"/>
        <c:auto val="1"/>
        <c:lblAlgn val="ctr"/>
        <c:lblOffset val="100"/>
        <c:noMultiLvlLbl val="0"/>
      </c:catAx>
      <c:valAx>
        <c:axId val="-2116883192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869784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/>
              <a:t>ATHABASCA GROWING SEASON (MAY-AUG) PRECIPITATION
projected change per degree of global mean temperature change relative to 1980-2009 = 292 mm</a:t>
            </a:r>
          </a:p>
        </c:rich>
      </c:tx>
      <c:layout>
        <c:manualLayout>
          <c:xMode val="edge"/>
          <c:yMode val="edge"/>
          <c:x val="0.15846889853967"/>
          <c:y val="0.0196063809197108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'GMT2'!$CE$3:$CE$7</c:f>
                <c:numCache>
                  <c:formatCode>General</c:formatCode>
                  <c:ptCount val="5"/>
                  <c:pt idx="0">
                    <c:v>0.093130736</c:v>
                  </c:pt>
                  <c:pt idx="1">
                    <c:v>0.108016393</c:v>
                  </c:pt>
                  <c:pt idx="2">
                    <c:v>0.119372961</c:v>
                  </c:pt>
                  <c:pt idx="3">
                    <c:v>0.134397426</c:v>
                  </c:pt>
                  <c:pt idx="4">
                    <c:v>0.179444321</c:v>
                  </c:pt>
                </c:numCache>
              </c:numRef>
            </c:plus>
            <c:minus>
              <c:numRef>
                <c:f>'GMT2'!$CG$3:$CG$7</c:f>
                <c:numCache>
                  <c:formatCode>General</c:formatCode>
                  <c:ptCount val="5"/>
                  <c:pt idx="0">
                    <c:v>0.093130737</c:v>
                  </c:pt>
                  <c:pt idx="1">
                    <c:v>0.108016392</c:v>
                  </c:pt>
                  <c:pt idx="2">
                    <c:v>0.11937296</c:v>
                  </c:pt>
                  <c:pt idx="3">
                    <c:v>0.134397426</c:v>
                  </c:pt>
                  <c:pt idx="4">
                    <c:v>0.17944432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'GMT2'!$CF$3:$CF$7</c:f>
              <c:numCache>
                <c:formatCode>0%</c:formatCode>
                <c:ptCount val="5"/>
                <c:pt idx="0">
                  <c:v>0.036795251</c:v>
                </c:pt>
                <c:pt idx="1">
                  <c:v>0.065312768</c:v>
                </c:pt>
                <c:pt idx="2">
                  <c:v>0.066602538</c:v>
                </c:pt>
                <c:pt idx="3">
                  <c:v>0.074100043</c:v>
                </c:pt>
                <c:pt idx="4">
                  <c:v>0.010323267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934632"/>
        <c:axId val="-2116935592"/>
      </c:barChart>
      <c:catAx>
        <c:axId val="-211693463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935592"/>
        <c:crosses val="autoZero"/>
        <c:auto val="1"/>
        <c:lblAlgn val="ctr"/>
        <c:lblOffset val="100"/>
        <c:noMultiLvlLbl val="0"/>
      </c:catAx>
      <c:valAx>
        <c:axId val="-2116935592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934632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'GMT2'!$CI$10</c:f>
          <c:strCache>
            <c:ptCount val="1"/>
            <c:pt idx="0">
              <c:v>COLD LAKE PRECIPITATION ON WETTEST DAY OF THE YEAR
projected change per degree of global mean temperature change relative to 1980-2009 = 37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'GMT2'!$CH$3:$CH$7</c:f>
                <c:numCache>
                  <c:formatCode>General</c:formatCode>
                  <c:ptCount val="5"/>
                  <c:pt idx="0">
                    <c:v>5.434896693</c:v>
                  </c:pt>
                  <c:pt idx="1">
                    <c:v>5.928196101</c:v>
                  </c:pt>
                  <c:pt idx="2">
                    <c:v>5.347089172</c:v>
                  </c:pt>
                  <c:pt idx="3">
                    <c:v>6.203059453</c:v>
                  </c:pt>
                  <c:pt idx="4">
                    <c:v>9.850024772</c:v>
                  </c:pt>
                </c:numCache>
              </c:numRef>
            </c:plus>
            <c:minus>
              <c:numRef>
                <c:f>'GMT2'!$CJ$3:$CJ$7</c:f>
                <c:numCache>
                  <c:formatCode>General</c:formatCode>
                  <c:ptCount val="5"/>
                  <c:pt idx="0">
                    <c:v>5.434896693</c:v>
                  </c:pt>
                  <c:pt idx="1">
                    <c:v>5.928196103999999</c:v>
                  </c:pt>
                  <c:pt idx="2">
                    <c:v>5.347089169000001</c:v>
                  </c:pt>
                  <c:pt idx="3">
                    <c:v>6.203059454</c:v>
                  </c:pt>
                  <c:pt idx="4">
                    <c:v>9.850024768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'GMT2'!$CI$3:$CI$7</c:f>
              <c:numCache>
                <c:formatCode>0.00</c:formatCode>
                <c:ptCount val="5"/>
                <c:pt idx="0">
                  <c:v>2.33993336</c:v>
                </c:pt>
                <c:pt idx="1">
                  <c:v>4.519528526</c:v>
                </c:pt>
                <c:pt idx="2">
                  <c:v>6.244790351</c:v>
                </c:pt>
                <c:pt idx="3">
                  <c:v>7.277959046</c:v>
                </c:pt>
                <c:pt idx="4">
                  <c:v>8.924730642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984472"/>
        <c:axId val="-2116991048"/>
      </c:barChart>
      <c:catAx>
        <c:axId val="-21169844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991048"/>
        <c:crosses val="autoZero"/>
        <c:auto val="1"/>
        <c:lblAlgn val="ctr"/>
        <c:lblOffset val="100"/>
        <c:noMultiLvlLbl val="0"/>
      </c:catAx>
      <c:valAx>
        <c:axId val="-2116991048"/>
        <c:scaling>
          <c:orientation val="minMax"/>
          <c:max val="3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PRECIPITATION (MM)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984472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'GMT2'!$I$10</c:f>
          <c:strCache>
            <c:ptCount val="1"/>
            <c:pt idx="0">
              <c:v>COLD LAKE AVERAGE GROWING SEASON (MAY-AUG) TEMPERATURE
projected change per degree of global mean temperature change relative to 1980-2009 = 14.7oC</c:v>
            </c:pt>
          </c:strCache>
        </c:strRef>
      </c:tx>
      <c:layout>
        <c:manualLayout>
          <c:xMode val="edge"/>
          <c:yMode val="edge"/>
          <c:x val="0.142180436285937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'GMT2'!$H$3:$H$7</c:f>
                <c:numCache>
                  <c:formatCode>General</c:formatCode>
                  <c:ptCount val="5"/>
                  <c:pt idx="0">
                    <c:v>0.402594796</c:v>
                  </c:pt>
                  <c:pt idx="1">
                    <c:v>0.498327542</c:v>
                  </c:pt>
                  <c:pt idx="2">
                    <c:v>0.625354624</c:v>
                  </c:pt>
                  <c:pt idx="3">
                    <c:v>0.943645603</c:v>
                  </c:pt>
                  <c:pt idx="4">
                    <c:v>1.122444497</c:v>
                  </c:pt>
                </c:numCache>
              </c:numRef>
            </c:plus>
            <c:minus>
              <c:numRef>
                <c:f>'GMT2'!$J$3:$J$7</c:f>
                <c:numCache>
                  <c:formatCode>General</c:formatCode>
                  <c:ptCount val="5"/>
                  <c:pt idx="0">
                    <c:v>0.402594796</c:v>
                  </c:pt>
                  <c:pt idx="1">
                    <c:v>0.498327542</c:v>
                  </c:pt>
                  <c:pt idx="2">
                    <c:v>0.625354625</c:v>
                  </c:pt>
                  <c:pt idx="3">
                    <c:v>0.943645603</c:v>
                  </c:pt>
                  <c:pt idx="4">
                    <c:v>1.122444497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'GMT2'!$I$3:$I$7</c:f>
              <c:numCache>
                <c:formatCode>0.00</c:formatCode>
                <c:ptCount val="5"/>
                <c:pt idx="0">
                  <c:v>1.065451066</c:v>
                </c:pt>
                <c:pt idx="1">
                  <c:v>1.816027742</c:v>
                </c:pt>
                <c:pt idx="2">
                  <c:v>2.719558984</c:v>
                </c:pt>
                <c:pt idx="3">
                  <c:v>4.207092757</c:v>
                </c:pt>
                <c:pt idx="4">
                  <c:v>6.036810996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876632"/>
        <c:axId val="-2107871512"/>
      </c:barChart>
      <c:catAx>
        <c:axId val="-210787663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871512"/>
        <c:crosses val="autoZero"/>
        <c:auto val="1"/>
        <c:lblAlgn val="ctr"/>
        <c:lblOffset val="100"/>
        <c:noMultiLvlLbl val="0"/>
      </c:catAx>
      <c:valAx>
        <c:axId val="-2107871512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87663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'GMT2'!$CL$10</c:f>
          <c:strCache>
            <c:ptCount val="1"/>
            <c:pt idx="0">
              <c:v>COLD LAKE WINTER (SEP-APR) DRY DAYS 
projected change per degree of global mean temperature change relative to 1980-2009 = 184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'GMT2'!$CK$3:$CK$7</c:f>
                <c:numCache>
                  <c:formatCode>General</c:formatCode>
                  <c:ptCount val="5"/>
                  <c:pt idx="0">
                    <c:v>3.130031588</c:v>
                  </c:pt>
                  <c:pt idx="1">
                    <c:v>2.911852187</c:v>
                  </c:pt>
                  <c:pt idx="2">
                    <c:v>3.182825563</c:v>
                  </c:pt>
                  <c:pt idx="3">
                    <c:v>4.78650606</c:v>
                  </c:pt>
                  <c:pt idx="4">
                    <c:v>6.806386521999999</c:v>
                  </c:pt>
                </c:numCache>
              </c:numRef>
            </c:plus>
            <c:minus>
              <c:numRef>
                <c:f>'GMT2'!$CM$3:$CM$7</c:f>
                <c:numCache>
                  <c:formatCode>General</c:formatCode>
                  <c:ptCount val="5"/>
                  <c:pt idx="0">
                    <c:v>3.130031588</c:v>
                  </c:pt>
                  <c:pt idx="1">
                    <c:v>2.911852188</c:v>
                  </c:pt>
                  <c:pt idx="2">
                    <c:v>3.182825563</c:v>
                  </c:pt>
                  <c:pt idx="3">
                    <c:v>4.78650606</c:v>
                  </c:pt>
                  <c:pt idx="4">
                    <c:v>6.806386521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'GMT2'!$CL$3:$CL$7</c:f>
              <c:numCache>
                <c:formatCode>0.00</c:formatCode>
                <c:ptCount val="5"/>
                <c:pt idx="0">
                  <c:v>-0.949047619</c:v>
                </c:pt>
                <c:pt idx="1">
                  <c:v>-1.73952381</c:v>
                </c:pt>
                <c:pt idx="2">
                  <c:v>-2.363333333</c:v>
                </c:pt>
                <c:pt idx="3">
                  <c:v>-2.988779762</c:v>
                </c:pt>
                <c:pt idx="4">
                  <c:v>-2.226058908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7056712"/>
        <c:axId val="-2117060456"/>
      </c:barChart>
      <c:catAx>
        <c:axId val="-211705671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7060456"/>
        <c:crosses val="autoZero"/>
        <c:auto val="1"/>
        <c:lblAlgn val="ctr"/>
        <c:lblOffset val="100"/>
        <c:noMultiLvlLbl val="0"/>
      </c:catAx>
      <c:valAx>
        <c:axId val="-2117060456"/>
        <c:scaling>
          <c:orientation val="minMax"/>
          <c:max val="10.0"/>
          <c:min val="-2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7056712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'GMT2'!$CO$10</c:f>
          <c:strCache>
            <c:ptCount val="1"/>
            <c:pt idx="0">
              <c:v>COLD LAKE SUMMER (MAY-AUG) DRY DAYS 
projected change per degree of global mean temperature change relative to 1980-2009 = 80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'GMT2'!$CN$3:$CN$7</c:f>
                <c:numCache>
                  <c:formatCode>General</c:formatCode>
                  <c:ptCount val="5"/>
                  <c:pt idx="0">
                    <c:v>2.653266727</c:v>
                  </c:pt>
                  <c:pt idx="1">
                    <c:v>2.655440881</c:v>
                  </c:pt>
                  <c:pt idx="2">
                    <c:v>3.406227632</c:v>
                  </c:pt>
                  <c:pt idx="3">
                    <c:v>3.888460962</c:v>
                  </c:pt>
                  <c:pt idx="4">
                    <c:v>3.347368897</c:v>
                  </c:pt>
                </c:numCache>
              </c:numRef>
            </c:plus>
            <c:minus>
              <c:numRef>
                <c:f>'GMT2'!$CP$3:$CP$7</c:f>
                <c:numCache>
                  <c:formatCode>General</c:formatCode>
                  <c:ptCount val="5"/>
                  <c:pt idx="0">
                    <c:v>2.653266727</c:v>
                  </c:pt>
                  <c:pt idx="1">
                    <c:v>2.655440881</c:v>
                  </c:pt>
                  <c:pt idx="2">
                    <c:v>3.406227632</c:v>
                  </c:pt>
                  <c:pt idx="3">
                    <c:v>3.888460962</c:v>
                  </c:pt>
                  <c:pt idx="4">
                    <c:v>3.347368897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'GMT2'!$CO$3:$CO$7</c:f>
              <c:numCache>
                <c:formatCode>0.00</c:formatCode>
                <c:ptCount val="5"/>
                <c:pt idx="0">
                  <c:v>0.321904762</c:v>
                </c:pt>
                <c:pt idx="1">
                  <c:v>-0.161428571</c:v>
                </c:pt>
                <c:pt idx="2">
                  <c:v>0.933809524</c:v>
                </c:pt>
                <c:pt idx="3">
                  <c:v>1.486190476</c:v>
                </c:pt>
                <c:pt idx="4">
                  <c:v>4.657966217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009080"/>
        <c:axId val="-2104006136"/>
      </c:barChart>
      <c:catAx>
        <c:axId val="-210400908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006136"/>
        <c:crosses val="autoZero"/>
        <c:auto val="1"/>
        <c:lblAlgn val="ctr"/>
        <c:lblOffset val="100"/>
        <c:noMultiLvlLbl val="0"/>
      </c:catAx>
      <c:valAx>
        <c:axId val="-2104006136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009080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'GMT2'!$CR$10</c:f>
          <c:strCache>
            <c:ptCount val="1"/>
            <c:pt idx="0">
              <c:v>COLD LAKE WET DAYS WITH PRECIPITATION ABOVE 0.2MM 
projected change per degree of global mean temperature change relative to 1980-2009 = 102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'GMT2'!$CQ$3:$CQ$7</c:f>
                <c:numCache>
                  <c:formatCode>General</c:formatCode>
                  <c:ptCount val="5"/>
                  <c:pt idx="0">
                    <c:v>4.265348687</c:v>
                  </c:pt>
                  <c:pt idx="1">
                    <c:v>4.542018201999999</c:v>
                  </c:pt>
                  <c:pt idx="2">
                    <c:v>5.233922101</c:v>
                  </c:pt>
                  <c:pt idx="3">
                    <c:v>6.818857396999999</c:v>
                  </c:pt>
                  <c:pt idx="4">
                    <c:v>8.276972286</c:v>
                  </c:pt>
                </c:numCache>
              </c:numRef>
            </c:plus>
            <c:minus>
              <c:numRef>
                <c:f>'GMT2'!$CS$3:$CS$7</c:f>
                <c:numCache>
                  <c:formatCode>General</c:formatCode>
                  <c:ptCount val="5"/>
                  <c:pt idx="0">
                    <c:v>4.265348688</c:v>
                  </c:pt>
                  <c:pt idx="1">
                    <c:v>4.542018201999999</c:v>
                  </c:pt>
                  <c:pt idx="2">
                    <c:v>5.233922102</c:v>
                  </c:pt>
                  <c:pt idx="3">
                    <c:v>6.818857396999999</c:v>
                  </c:pt>
                  <c:pt idx="4">
                    <c:v>8.276972285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'GMT2'!$CR$3:$CR$7</c:f>
              <c:numCache>
                <c:formatCode>0.00</c:formatCode>
                <c:ptCount val="5"/>
                <c:pt idx="0">
                  <c:v>0.585238095</c:v>
                </c:pt>
                <c:pt idx="1">
                  <c:v>2.009047619</c:v>
                </c:pt>
                <c:pt idx="2">
                  <c:v>1.473333333</c:v>
                </c:pt>
                <c:pt idx="3">
                  <c:v>1.618769841</c:v>
                </c:pt>
                <c:pt idx="4">
                  <c:v>-2.268321874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963352"/>
        <c:axId val="-2103960408"/>
      </c:barChart>
      <c:catAx>
        <c:axId val="-210396335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3960408"/>
        <c:crosses val="autoZero"/>
        <c:auto val="1"/>
        <c:lblAlgn val="ctr"/>
        <c:lblOffset val="100"/>
        <c:noMultiLvlLbl val="0"/>
      </c:catAx>
      <c:valAx>
        <c:axId val="-2103960408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963352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'GMT2'!$CU$10</c:f>
          <c:strCache>
            <c:ptCount val="1"/>
            <c:pt idx="0">
              <c:v>COLD LAKE DAYS WITH PRECIPITATION ABOVE 25MM 
projected change per degree of global mean temperature change relative to 1980-2009 = 1.67 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'GMT2'!$CT$3:$CT$7</c:f>
                <c:numCache>
                  <c:formatCode>General</c:formatCode>
                  <c:ptCount val="5"/>
                  <c:pt idx="0">
                    <c:v>0.372367556</c:v>
                  </c:pt>
                  <c:pt idx="1">
                    <c:v>0.449295905</c:v>
                  </c:pt>
                  <c:pt idx="2">
                    <c:v>0.533203753</c:v>
                  </c:pt>
                  <c:pt idx="3">
                    <c:v>0.544449183</c:v>
                  </c:pt>
                  <c:pt idx="4">
                    <c:v>0.817334142</c:v>
                  </c:pt>
                </c:numCache>
              </c:numRef>
            </c:plus>
            <c:minus>
              <c:numRef>
                <c:f>'GMT2'!$CV$3:$CV$7</c:f>
                <c:numCache>
                  <c:formatCode>General</c:formatCode>
                  <c:ptCount val="5"/>
                  <c:pt idx="0">
                    <c:v>0.372367555</c:v>
                  </c:pt>
                  <c:pt idx="1">
                    <c:v>0.449295904</c:v>
                  </c:pt>
                  <c:pt idx="2">
                    <c:v>0.533203753</c:v>
                  </c:pt>
                  <c:pt idx="3">
                    <c:v>0.544449183</c:v>
                  </c:pt>
                  <c:pt idx="4">
                    <c:v>0.817334142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'GMT2'!$CU$3:$CU$7</c:f>
              <c:numCache>
                <c:formatCode>0.00</c:formatCode>
                <c:ptCount val="5"/>
                <c:pt idx="0">
                  <c:v>0.224761905</c:v>
                </c:pt>
                <c:pt idx="1">
                  <c:v>0.374761905</c:v>
                </c:pt>
                <c:pt idx="2">
                  <c:v>0.531904762</c:v>
                </c:pt>
                <c:pt idx="3">
                  <c:v>0.807797619</c:v>
                </c:pt>
                <c:pt idx="4">
                  <c:v>0.764697394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918072"/>
        <c:axId val="-2103915128"/>
      </c:barChart>
      <c:catAx>
        <c:axId val="-21039180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3915128"/>
        <c:crosses val="autoZero"/>
        <c:auto val="1"/>
        <c:lblAlgn val="ctr"/>
        <c:lblOffset val="100"/>
        <c:noMultiLvlLbl val="0"/>
      </c:catAx>
      <c:valAx>
        <c:axId val="-2103915128"/>
        <c:scaling>
          <c:orientation val="minMax"/>
          <c:max val="2.0"/>
          <c:min val="-2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918072"/>
        <c:crosses val="autoZero"/>
        <c:crossBetween val="between"/>
        <c:majorUnit val="1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'GMT2'!$CX$10</c:f>
          <c:strCache>
            <c:ptCount val="1"/>
            <c:pt idx="0">
              <c:v>COLD LAKE PERCENTAGE OF WINTER PRECIPITATION AS SNOW
projected change per degree of global mean temperature change relative to 1980-2009 = 47%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'GMT2'!$CW$3:$CW$7</c:f>
                <c:numCache>
                  <c:formatCode>General</c:formatCode>
                  <c:ptCount val="5"/>
                  <c:pt idx="0">
                    <c:v>0.083417694</c:v>
                  </c:pt>
                  <c:pt idx="1">
                    <c:v>0.075903754</c:v>
                  </c:pt>
                  <c:pt idx="2">
                    <c:v>0.102743984</c:v>
                  </c:pt>
                  <c:pt idx="3">
                    <c:v>0.097039199</c:v>
                  </c:pt>
                  <c:pt idx="4">
                    <c:v>0.145593709</c:v>
                  </c:pt>
                </c:numCache>
              </c:numRef>
            </c:plus>
            <c:minus>
              <c:numRef>
                <c:f>'GMT2'!$CY$3:$CY$7</c:f>
                <c:numCache>
                  <c:formatCode>General</c:formatCode>
                  <c:ptCount val="5"/>
                  <c:pt idx="0">
                    <c:v>0.083417695</c:v>
                  </c:pt>
                  <c:pt idx="1">
                    <c:v>0.075903753</c:v>
                  </c:pt>
                  <c:pt idx="2">
                    <c:v>0.102743984</c:v>
                  </c:pt>
                  <c:pt idx="3">
                    <c:v>0.0970392</c:v>
                  </c:pt>
                  <c:pt idx="4">
                    <c:v>0.14559371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'GMT2'!$CX$3:$CX$7</c:f>
              <c:numCache>
                <c:formatCode>0.00</c:formatCode>
                <c:ptCount val="5"/>
                <c:pt idx="0">
                  <c:v>-0.0638792</c:v>
                </c:pt>
                <c:pt idx="1">
                  <c:v>-0.086150505</c:v>
                </c:pt>
                <c:pt idx="2">
                  <c:v>-0.130158408</c:v>
                </c:pt>
                <c:pt idx="3">
                  <c:v>-0.245609619</c:v>
                </c:pt>
                <c:pt idx="4">
                  <c:v>-0.311199847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872216"/>
        <c:axId val="-2103869272"/>
      </c:barChart>
      <c:catAx>
        <c:axId val="-210387221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3869272"/>
        <c:crosses val="autoZero"/>
        <c:auto val="1"/>
        <c:lblAlgn val="ctr"/>
        <c:lblOffset val="100"/>
        <c:noMultiLvlLbl val="0"/>
      </c:catAx>
      <c:valAx>
        <c:axId val="-2103869272"/>
        <c:scaling>
          <c:orientation val="minMax"/>
          <c:max val="0.0"/>
          <c:min val="-0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WINTER PRECIPITATION AS SNOW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888613152286162"/>
              <c:y val="0.1841720577871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872216"/>
        <c:crosses val="autoZero"/>
        <c:crossBetween val="between"/>
        <c:majorUnit val="0.1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'GMT2'!$DA$10</c:f>
          <c:strCache>
            <c:ptCount val="1"/>
            <c:pt idx="0">
              <c:v>COLD LAKE ANNUAL HEAT MOISTURE INDEX
projected change per degree of global mean temperature change relative to 1980-2009 = 31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'GMT2'!$CZ$3:$CZ$7</c:f>
                <c:numCache>
                  <c:formatCode>General</c:formatCode>
                  <c:ptCount val="5"/>
                  <c:pt idx="0">
                    <c:v>2.137400791</c:v>
                  </c:pt>
                  <c:pt idx="1">
                    <c:v>2.13668089</c:v>
                  </c:pt>
                  <c:pt idx="2">
                    <c:v>3.230472301</c:v>
                  </c:pt>
                  <c:pt idx="3">
                    <c:v>3.758539065</c:v>
                  </c:pt>
                  <c:pt idx="4">
                    <c:v>5.677572741</c:v>
                  </c:pt>
                </c:numCache>
              </c:numRef>
            </c:plus>
            <c:minus>
              <c:numRef>
                <c:f>'GMT2'!$DB$3:$DB$7</c:f>
                <c:numCache>
                  <c:formatCode>General</c:formatCode>
                  <c:ptCount val="5"/>
                  <c:pt idx="0">
                    <c:v>2.137400791</c:v>
                  </c:pt>
                  <c:pt idx="1">
                    <c:v>2.136680889</c:v>
                  </c:pt>
                  <c:pt idx="2">
                    <c:v>3.230472301</c:v>
                  </c:pt>
                  <c:pt idx="3">
                    <c:v>3.758539065000001</c:v>
                  </c:pt>
                  <c:pt idx="4">
                    <c:v>5.67757273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'GMT2'!$DA$3:$DA$7</c:f>
              <c:numCache>
                <c:formatCode>0.00</c:formatCode>
                <c:ptCount val="5"/>
                <c:pt idx="0">
                  <c:v>1.793556982</c:v>
                </c:pt>
                <c:pt idx="1">
                  <c:v>2.452694919</c:v>
                </c:pt>
                <c:pt idx="2">
                  <c:v>4.132787154</c:v>
                </c:pt>
                <c:pt idx="3">
                  <c:v>6.219825919</c:v>
                </c:pt>
                <c:pt idx="4">
                  <c:v>11.47243588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828488"/>
        <c:axId val="-2103825576"/>
      </c:barChart>
      <c:catAx>
        <c:axId val="-2103828488"/>
        <c:scaling>
          <c:orientation val="minMax"/>
        </c:scaling>
        <c:delete val="0"/>
        <c:axPos val="b"/>
        <c:majorTickMark val="out"/>
        <c:minorTickMark val="none"/>
        <c:tickLblPos val="low"/>
        <c:crossAx val="-2103825576"/>
        <c:crosses val="autoZero"/>
        <c:auto val="1"/>
        <c:lblAlgn val="ctr"/>
        <c:lblOffset val="100"/>
        <c:noMultiLvlLbl val="0"/>
      </c:catAx>
      <c:valAx>
        <c:axId val="-2103825576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828488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'GMT2'!$DD$10</c:f>
          <c:strCache>
            <c:ptCount val="1"/>
            <c:pt idx="0">
              <c:v>COLD LAKE SUMMER HEAT MOISTURE INDEX
projected change per degree of global mean temperature change relative to 1980-2009 = 75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'GMT2'!$DC$3:$DC$7</c:f>
                <c:numCache>
                  <c:formatCode>General</c:formatCode>
                  <c:ptCount val="5"/>
                  <c:pt idx="0">
                    <c:v>11.549490664</c:v>
                  </c:pt>
                  <c:pt idx="1">
                    <c:v>11.759600445</c:v>
                  </c:pt>
                  <c:pt idx="2">
                    <c:v>13.728490849</c:v>
                  </c:pt>
                  <c:pt idx="3">
                    <c:v>17.836809544</c:v>
                  </c:pt>
                  <c:pt idx="4">
                    <c:v>27.325945124</c:v>
                  </c:pt>
                </c:numCache>
              </c:numRef>
            </c:plus>
            <c:minus>
              <c:numRef>
                <c:f>'GMT2'!$DE$3:$DE$7</c:f>
                <c:numCache>
                  <c:formatCode>General</c:formatCode>
                  <c:ptCount val="5"/>
                  <c:pt idx="0">
                    <c:v>11.549490666</c:v>
                  </c:pt>
                  <c:pt idx="1">
                    <c:v>11.759600442</c:v>
                  </c:pt>
                  <c:pt idx="2">
                    <c:v>13.728490853</c:v>
                  </c:pt>
                  <c:pt idx="3">
                    <c:v>17.83680954</c:v>
                  </c:pt>
                  <c:pt idx="4">
                    <c:v>27.32594513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'GMT2'!$DD$3:$DD$7</c:f>
              <c:numCache>
                <c:formatCode>0.00</c:formatCode>
                <c:ptCount val="5"/>
                <c:pt idx="0">
                  <c:v>1.182182194</c:v>
                </c:pt>
                <c:pt idx="1">
                  <c:v>2.998219368</c:v>
                </c:pt>
                <c:pt idx="2">
                  <c:v>8.473081067</c:v>
                </c:pt>
                <c:pt idx="3">
                  <c:v>14.91597409</c:v>
                </c:pt>
                <c:pt idx="4">
                  <c:v>35.63727941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784552"/>
        <c:axId val="-2103781576"/>
      </c:barChart>
      <c:catAx>
        <c:axId val="-2103784552"/>
        <c:scaling>
          <c:orientation val="minMax"/>
        </c:scaling>
        <c:delete val="0"/>
        <c:axPos val="b"/>
        <c:majorTickMark val="out"/>
        <c:minorTickMark val="none"/>
        <c:tickLblPos val="low"/>
        <c:crossAx val="-2103781576"/>
        <c:crosses val="autoZero"/>
        <c:auto val="1"/>
        <c:lblAlgn val="ctr"/>
        <c:lblOffset val="100"/>
        <c:noMultiLvlLbl val="0"/>
      </c:catAx>
      <c:valAx>
        <c:axId val="-2103781576"/>
        <c:scaling>
          <c:orientation val="minMax"/>
          <c:max val="100.0"/>
          <c:min val="-2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784552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'GMT2'!$L$10</c:f>
          <c:strCache>
            <c:ptCount val="1"/>
            <c:pt idx="0">
              <c:v>COLD LAKE AVERAGE JANUARY TEMPERATURE
projected change per degree of global mean temperature change relative to 1980-2009 = -15oC</c:v>
            </c:pt>
          </c:strCache>
        </c:strRef>
      </c:tx>
      <c:layout>
        <c:manualLayout>
          <c:xMode val="edge"/>
          <c:yMode val="edge"/>
          <c:x val="0.164391975722846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'GMT2'!$K$3:$K$7</c:f>
                <c:numCache>
                  <c:formatCode>General</c:formatCode>
                  <c:ptCount val="5"/>
                  <c:pt idx="0">
                    <c:v>1.160762941</c:v>
                  </c:pt>
                  <c:pt idx="1">
                    <c:v>1.372743372</c:v>
                  </c:pt>
                  <c:pt idx="2">
                    <c:v>1.74838844</c:v>
                  </c:pt>
                  <c:pt idx="3">
                    <c:v>2.014317433</c:v>
                  </c:pt>
                  <c:pt idx="4">
                    <c:v>1.781692895</c:v>
                  </c:pt>
                </c:numCache>
              </c:numRef>
            </c:plus>
            <c:minus>
              <c:numRef>
                <c:f>'GMT2'!$M$3:$M$7</c:f>
                <c:numCache>
                  <c:formatCode>General</c:formatCode>
                  <c:ptCount val="5"/>
                  <c:pt idx="0">
                    <c:v>1.16076294</c:v>
                  </c:pt>
                  <c:pt idx="1">
                    <c:v>1.372743371</c:v>
                  </c:pt>
                  <c:pt idx="2">
                    <c:v>1.748388440999999</c:v>
                  </c:pt>
                  <c:pt idx="3">
                    <c:v>2.014317434</c:v>
                  </c:pt>
                  <c:pt idx="4">
                    <c:v>1.781692894000001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'GMT2'!$L$3:$L$7</c:f>
              <c:numCache>
                <c:formatCode>0.00</c:formatCode>
                <c:ptCount val="5"/>
                <c:pt idx="0">
                  <c:v>1.923512542</c:v>
                </c:pt>
                <c:pt idx="1">
                  <c:v>2.317125507</c:v>
                </c:pt>
                <c:pt idx="2">
                  <c:v>3.789717458</c:v>
                </c:pt>
                <c:pt idx="3">
                  <c:v>6.13395653</c:v>
                </c:pt>
                <c:pt idx="4">
                  <c:v>7.472847148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812040"/>
        <c:axId val="-2107807080"/>
      </c:barChart>
      <c:catAx>
        <c:axId val="-2107812040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807080"/>
        <c:crosses val="autoZero"/>
        <c:auto val="1"/>
        <c:lblAlgn val="ctr"/>
        <c:lblOffset val="100"/>
        <c:noMultiLvlLbl val="0"/>
      </c:catAx>
      <c:valAx>
        <c:axId val="-2107807080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812040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'GMT2'!$O$10</c:f>
          <c:strCache>
            <c:ptCount val="1"/>
            <c:pt idx="0">
              <c:v>COLD LAKE AVERAGE JULY TEMPERATURE
projected change per degree of global mean temperature change relative to 1980-2009 = 17.4oC</c:v>
            </c:pt>
          </c:strCache>
        </c:strRef>
      </c:tx>
      <c:layout>
        <c:manualLayout>
          <c:xMode val="edge"/>
          <c:yMode val="edge"/>
          <c:x val="0.174757360793403"/>
          <c:y val="0.0326695299306402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'GMT2'!$N$3:$N$7</c:f>
                <c:numCache>
                  <c:formatCode>General</c:formatCode>
                  <c:ptCount val="5"/>
                  <c:pt idx="0">
                    <c:v>0.556339161</c:v>
                  </c:pt>
                  <c:pt idx="1">
                    <c:v>0.725028254</c:v>
                  </c:pt>
                  <c:pt idx="2">
                    <c:v>0.829256342</c:v>
                  </c:pt>
                  <c:pt idx="3">
                    <c:v>1.205945702</c:v>
                  </c:pt>
                  <c:pt idx="4">
                    <c:v>1.403579314</c:v>
                  </c:pt>
                </c:numCache>
              </c:numRef>
            </c:plus>
            <c:minus>
              <c:numRef>
                <c:f>'GMT2'!$P$3:$P$7</c:f>
                <c:numCache>
                  <c:formatCode>General</c:formatCode>
                  <c:ptCount val="5"/>
                  <c:pt idx="0">
                    <c:v>0.55633916</c:v>
                  </c:pt>
                  <c:pt idx="1">
                    <c:v>0.725028254</c:v>
                  </c:pt>
                  <c:pt idx="2">
                    <c:v>0.829256343</c:v>
                  </c:pt>
                  <c:pt idx="3">
                    <c:v>1.205945701</c:v>
                  </c:pt>
                  <c:pt idx="4">
                    <c:v>1.403579315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'GMT2'!$O$3:$O$7</c:f>
              <c:numCache>
                <c:formatCode>0.00</c:formatCode>
                <c:ptCount val="5"/>
                <c:pt idx="0">
                  <c:v>1.107858257</c:v>
                </c:pt>
                <c:pt idx="1">
                  <c:v>1.917196134</c:v>
                </c:pt>
                <c:pt idx="2">
                  <c:v>2.978708815</c:v>
                </c:pt>
                <c:pt idx="3">
                  <c:v>4.548890897</c:v>
                </c:pt>
                <c:pt idx="4">
                  <c:v>6.639362988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758024"/>
        <c:axId val="-2107755048"/>
      </c:barChart>
      <c:catAx>
        <c:axId val="-210775802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755048"/>
        <c:crosses val="autoZero"/>
        <c:auto val="1"/>
        <c:lblAlgn val="ctr"/>
        <c:lblOffset val="100"/>
        <c:noMultiLvlLbl val="0"/>
      </c:catAx>
      <c:valAx>
        <c:axId val="-2107755048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75802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'GMT2'!$R$10</c:f>
          <c:strCache>
            <c:ptCount val="1"/>
            <c:pt idx="0">
              <c:v>COLD LAKE TEMPERATURE ON THE COLDEST DAY OF THE YEAR
projected change per degree of global mean temperature change relative to 1980-2009 = -39oC</c:v>
            </c:pt>
          </c:strCache>
        </c:strRef>
      </c:tx>
      <c:layout>
        <c:manualLayout>
          <c:xMode val="edge"/>
          <c:yMode val="edge"/>
          <c:x val="0.159949667835464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'GMT2'!$Q$3:$Q$7</c:f>
                <c:numCache>
                  <c:formatCode>General</c:formatCode>
                  <c:ptCount val="5"/>
                  <c:pt idx="0">
                    <c:v>1.378651483</c:v>
                  </c:pt>
                  <c:pt idx="1">
                    <c:v>1.604171661</c:v>
                  </c:pt>
                  <c:pt idx="2">
                    <c:v>1.808410302</c:v>
                  </c:pt>
                  <c:pt idx="3">
                    <c:v>2.259500283</c:v>
                  </c:pt>
                  <c:pt idx="4">
                    <c:v>2.577362831</c:v>
                  </c:pt>
                </c:numCache>
              </c:numRef>
            </c:plus>
            <c:minus>
              <c:numRef>
                <c:f>'GMT2'!$S$3:$S$7</c:f>
                <c:numCache>
                  <c:formatCode>General</c:formatCode>
                  <c:ptCount val="5"/>
                  <c:pt idx="0">
                    <c:v>1.378651483</c:v>
                  </c:pt>
                  <c:pt idx="1">
                    <c:v>1.604171661</c:v>
                  </c:pt>
                  <c:pt idx="2">
                    <c:v>1.808410303</c:v>
                  </c:pt>
                  <c:pt idx="3">
                    <c:v>2.259500285000001</c:v>
                  </c:pt>
                  <c:pt idx="4">
                    <c:v>2.577362839999999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'GMT2'!$R$3:$R$7</c:f>
              <c:numCache>
                <c:formatCode>0.00</c:formatCode>
                <c:ptCount val="5"/>
                <c:pt idx="0">
                  <c:v>2.632943532</c:v>
                </c:pt>
                <c:pt idx="1">
                  <c:v>3.672191817</c:v>
                </c:pt>
                <c:pt idx="2">
                  <c:v>5.600992849</c:v>
                </c:pt>
                <c:pt idx="3">
                  <c:v>9.311745635</c:v>
                </c:pt>
                <c:pt idx="4">
                  <c:v>12.06691606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693496"/>
        <c:axId val="-2107688568"/>
      </c:barChart>
      <c:catAx>
        <c:axId val="-210769349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688568"/>
        <c:crosses val="autoZero"/>
        <c:auto val="1"/>
        <c:lblAlgn val="ctr"/>
        <c:lblOffset val="100"/>
        <c:noMultiLvlLbl val="0"/>
      </c:catAx>
      <c:valAx>
        <c:axId val="-2107688568"/>
        <c:scaling>
          <c:orientation val="minMax"/>
          <c:max val="15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693496"/>
        <c:crosses val="autoZero"/>
        <c:crossBetween val="between"/>
        <c:majorUnit val="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'GMT2'!$U$10</c:f>
          <c:strCache>
            <c:ptCount val="1"/>
            <c:pt idx="0">
              <c:v>COLD LAKE TEMPERATURE ON THE WARMEST DAY OF THE YEAR
projected change per degree of global mean temperature change relative to 1980-2009 = 24oC</c:v>
            </c:pt>
          </c:strCache>
        </c:strRef>
      </c:tx>
      <c:layout>
        <c:manualLayout>
          <c:xMode val="edge"/>
          <c:yMode val="edge"/>
          <c:x val="0.155507359948082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'GMT2'!$T$3:$T$7</c:f>
                <c:numCache>
                  <c:formatCode>General</c:formatCode>
                  <c:ptCount val="5"/>
                  <c:pt idx="0">
                    <c:v>0.751171587</c:v>
                  </c:pt>
                  <c:pt idx="1">
                    <c:v>1.010502183</c:v>
                  </c:pt>
                  <c:pt idx="2">
                    <c:v>1.078007158</c:v>
                  </c:pt>
                  <c:pt idx="3">
                    <c:v>1.471344028</c:v>
                  </c:pt>
                  <c:pt idx="4">
                    <c:v>1.902124441000001</c:v>
                  </c:pt>
                </c:numCache>
              </c:numRef>
            </c:plus>
            <c:minus>
              <c:numRef>
                <c:f>'GMT2'!$V$3:$V$7</c:f>
                <c:numCache>
                  <c:formatCode>General</c:formatCode>
                  <c:ptCount val="5"/>
                  <c:pt idx="0">
                    <c:v>0.751171588</c:v>
                  </c:pt>
                  <c:pt idx="1">
                    <c:v>1.010502183</c:v>
                  </c:pt>
                  <c:pt idx="2">
                    <c:v>1.078007157</c:v>
                  </c:pt>
                  <c:pt idx="3">
                    <c:v>1.471344027</c:v>
                  </c:pt>
                  <c:pt idx="4">
                    <c:v>1.902124442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'GMT2'!$U$3:$U$7</c:f>
              <c:numCache>
                <c:formatCode>0.00</c:formatCode>
                <c:ptCount val="5"/>
                <c:pt idx="0">
                  <c:v>1.159528276</c:v>
                </c:pt>
                <c:pt idx="1">
                  <c:v>2.216449677</c:v>
                </c:pt>
                <c:pt idx="2">
                  <c:v>3.367143734</c:v>
                </c:pt>
                <c:pt idx="3">
                  <c:v>5.142478928</c:v>
                </c:pt>
                <c:pt idx="4">
                  <c:v>7.514692496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250424"/>
        <c:axId val="-2108256344"/>
      </c:barChart>
      <c:catAx>
        <c:axId val="-210825042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8256344"/>
        <c:crosses val="autoZero"/>
        <c:auto val="1"/>
        <c:lblAlgn val="ctr"/>
        <c:lblOffset val="100"/>
        <c:noMultiLvlLbl val="0"/>
      </c:catAx>
      <c:valAx>
        <c:axId val="-210825634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25042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'GMT2'!$X$10</c:f>
          <c:strCache>
            <c:ptCount val="1"/>
            <c:pt idx="0">
              <c:v>COLD LAKE DAYS ABOVE 25C
projected change per degree of global mean temperature change relative to 1980-2009 = 30 days</c:v>
            </c:pt>
          </c:strCache>
        </c:strRef>
      </c:tx>
      <c:layout>
        <c:manualLayout>
          <c:xMode val="edge"/>
          <c:yMode val="edge"/>
          <c:x val="0.167353514314434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'GMT2'!$W$3:$W$7</c:f>
                <c:numCache>
                  <c:formatCode>General</c:formatCode>
                  <c:ptCount val="5"/>
                  <c:pt idx="0">
                    <c:v>5.461126164</c:v>
                  </c:pt>
                  <c:pt idx="1">
                    <c:v>7.614313610000002</c:v>
                  </c:pt>
                  <c:pt idx="2">
                    <c:v>9.24602784</c:v>
                  </c:pt>
                  <c:pt idx="3">
                    <c:v>12.31255632</c:v>
                  </c:pt>
                  <c:pt idx="4">
                    <c:v>10.9882251</c:v>
                  </c:pt>
                </c:numCache>
              </c:numRef>
            </c:plus>
            <c:minus>
              <c:numRef>
                <c:f>'GMT2'!$Y$3:$Y$7</c:f>
                <c:numCache>
                  <c:formatCode>General</c:formatCode>
                  <c:ptCount val="5"/>
                  <c:pt idx="0">
                    <c:v>5.461126162999999</c:v>
                  </c:pt>
                  <c:pt idx="1">
                    <c:v>7.61431361</c:v>
                  </c:pt>
                  <c:pt idx="2">
                    <c:v>9.246027840000004</c:v>
                  </c:pt>
                  <c:pt idx="3">
                    <c:v>12.31255631</c:v>
                  </c:pt>
                  <c:pt idx="4">
                    <c:v>10.98822510000001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'GMT2'!$X$3:$X$7</c:f>
              <c:numCache>
                <c:formatCode>0.00</c:formatCode>
                <c:ptCount val="5"/>
                <c:pt idx="0">
                  <c:v>9.321666667</c:v>
                </c:pt>
                <c:pt idx="1">
                  <c:v>17.64309524</c:v>
                </c:pt>
                <c:pt idx="2">
                  <c:v>27.205</c:v>
                </c:pt>
                <c:pt idx="3">
                  <c:v>43.61040675</c:v>
                </c:pt>
                <c:pt idx="4">
                  <c:v>63.06610644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315016"/>
        <c:axId val="-2108312040"/>
      </c:barChart>
      <c:catAx>
        <c:axId val="-210831501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8312040"/>
        <c:crosses val="autoZero"/>
        <c:auto val="1"/>
        <c:lblAlgn val="ctr"/>
        <c:lblOffset val="100"/>
        <c:noMultiLvlLbl val="0"/>
      </c:catAx>
      <c:valAx>
        <c:axId val="-2108312040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1827454616906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315016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'GMT2'!$AA$10</c:f>
          <c:strCache>
            <c:ptCount val="1"/>
            <c:pt idx="0">
              <c:v>COLD LAKE DAYS ABOVE 30C
projected change per degree of global mean temperature change relative to 1980-2009 = 3.7 days</c:v>
            </c:pt>
          </c:strCache>
        </c:strRef>
      </c:tx>
      <c:layout>
        <c:manualLayout>
          <c:xMode val="edge"/>
          <c:yMode val="edge"/>
          <c:x val="0.180680437976579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'GMT2'!$Z$3:$Z$7</c:f>
                <c:numCache>
                  <c:formatCode>General</c:formatCode>
                  <c:ptCount val="5"/>
                  <c:pt idx="0">
                    <c:v>2.415474279</c:v>
                  </c:pt>
                  <c:pt idx="1">
                    <c:v>3.847397719</c:v>
                  </c:pt>
                  <c:pt idx="2">
                    <c:v>5.434431491</c:v>
                  </c:pt>
                  <c:pt idx="3">
                    <c:v>9.926343639999998</c:v>
                  </c:pt>
                  <c:pt idx="4">
                    <c:v>13.897284</c:v>
                  </c:pt>
                </c:numCache>
              </c:numRef>
            </c:plus>
            <c:minus>
              <c:numRef>
                <c:f>'GMT2'!$AB$3:$AB$7</c:f>
                <c:numCache>
                  <c:formatCode>General</c:formatCode>
                  <c:ptCount val="5"/>
                  <c:pt idx="0">
                    <c:v>2.415474279</c:v>
                  </c:pt>
                  <c:pt idx="1">
                    <c:v>3.84739772</c:v>
                  </c:pt>
                  <c:pt idx="2">
                    <c:v>5.43443149</c:v>
                  </c:pt>
                  <c:pt idx="3">
                    <c:v>9.926343650000003</c:v>
                  </c:pt>
                  <c:pt idx="4">
                    <c:v>13.89728399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'GMT2'!$AA$3:$AA$7</c:f>
              <c:numCache>
                <c:formatCode>0.00</c:formatCode>
                <c:ptCount val="5"/>
                <c:pt idx="0">
                  <c:v>3.388333333</c:v>
                </c:pt>
                <c:pt idx="1">
                  <c:v>6.84547619</c:v>
                </c:pt>
                <c:pt idx="2">
                  <c:v>12.16690476</c:v>
                </c:pt>
                <c:pt idx="3">
                  <c:v>22.97553571</c:v>
                </c:pt>
                <c:pt idx="4">
                  <c:v>39.51160343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376808"/>
        <c:axId val="-2108385080"/>
      </c:barChart>
      <c:catAx>
        <c:axId val="-210837680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8385080"/>
        <c:crosses val="autoZero"/>
        <c:auto val="1"/>
        <c:lblAlgn val="ctr"/>
        <c:lblOffset val="100"/>
        <c:noMultiLvlLbl val="0"/>
      </c:catAx>
      <c:valAx>
        <c:axId val="-2108385080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2480997928044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376808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chart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chart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chart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231" workbookViewId="0" zoomToFit="1"/>
  </sheetViews>
  <pageMargins left="0.75" right="0.75" top="1" bottom="1" header="0.5" footer="0.5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0"/>
  <sheetViews>
    <sheetView workbookViewId="0">
      <selection activeCell="A2" sqref="A2"/>
    </sheetView>
  </sheetViews>
  <sheetFormatPr baseColWidth="10" defaultRowHeight="15" x14ac:dyDescent="0"/>
  <cols>
    <col min="8" max="8" width="17.5" customWidth="1"/>
    <col min="23" max="23" width="16.83203125" customWidth="1"/>
    <col min="26" max="26" width="16" customWidth="1"/>
    <col min="29" max="29" width="13" customWidth="1"/>
    <col min="32" max="32" width="19" customWidth="1"/>
  </cols>
  <sheetData>
    <row r="1" spans="1:109" s="2" customFormat="1" ht="105">
      <c r="A1" s="2" t="s">
        <v>126</v>
      </c>
      <c r="B1" s="2" t="str">
        <f>'GMT DATA'!B1</f>
        <v>avg.winter.djf.temp.minus1SD</v>
      </c>
      <c r="C1" s="2" t="str">
        <f>CONCATENATE($A$1," Average Winter (Dec-Feb) Temperature ")</f>
        <v xml:space="preserve">Cold Lake Average Winter (Dec-Feb) Temperature </v>
      </c>
      <c r="D1" s="2" t="str">
        <f>'GMT DATA'!D1</f>
        <v>avg.winter.djf.temp.plus1SD</v>
      </c>
      <c r="E1" s="2" t="str">
        <f>'GMT DATA'!E1</f>
        <v>avg.summer.jja.temp.minus1SD</v>
      </c>
      <c r="F1" s="2" t="str">
        <f>CONCATENATE($A$1," Average Summer (Jun-Aug) Temperature ")</f>
        <v xml:space="preserve">Cold Lake Average Summer (Jun-Aug) Temperature </v>
      </c>
      <c r="G1" s="2" t="str">
        <f>'GMT DATA'!G1</f>
        <v>avg.summer.jja.temp.plus1SD</v>
      </c>
      <c r="H1" s="2" t="str">
        <f>'GMT DATA'!H1</f>
        <v>avg.growing.mjja.temp.minus1SD</v>
      </c>
      <c r="I1" s="2" t="str">
        <f>CONCATENATE($A$1," Average Growing Season (May-Aug) Temperature")</f>
        <v>Cold Lake Average Growing Season (May-Aug) Temperature</v>
      </c>
      <c r="J1" s="2" t="str">
        <f>'GMT DATA'!J1</f>
        <v>avg.growing.mjja.temp.plus1SD</v>
      </c>
      <c r="K1" s="2" t="str">
        <f>'GMT DATA'!K1</f>
        <v>avg.jan.temp.minus1SD</v>
      </c>
      <c r="L1" s="2" t="str">
        <f>CONCATENATE($A$1," Average January Temperature")</f>
        <v>Cold Lake Average January Temperature</v>
      </c>
      <c r="M1" s="2" t="str">
        <f>'GMT DATA'!M1</f>
        <v>avg.jan.temp.plus1SD</v>
      </c>
      <c r="N1" s="2" t="str">
        <f>'GMT DATA'!N1</f>
        <v>avg.jul.temp.minus1SD</v>
      </c>
      <c r="O1" s="2" t="str">
        <f>CONCATENATE($A$1," Average July Temperature")</f>
        <v>Cold Lake Average July Temperature</v>
      </c>
      <c r="P1" s="2" t="str">
        <f>'GMT DATA'!P1</f>
        <v>avg.jul.temp.plus1SD</v>
      </c>
      <c r="Q1" s="2" t="str">
        <f>'GMT DATA'!Q1</f>
        <v>coldest.day.minus1SD</v>
      </c>
      <c r="R1" s="2" t="str">
        <f>CONCATENATE($A$1," Temperature on the Coldest Day of the Year")</f>
        <v>Cold Lake Temperature on the Coldest Day of the Year</v>
      </c>
      <c r="S1" s="2" t="str">
        <f>'GMT DATA'!S1</f>
        <v>coldest.day.plus1SD</v>
      </c>
      <c r="T1" s="2" t="str">
        <f>'GMT DATA'!T1</f>
        <v>warmest.day.minus1SD</v>
      </c>
      <c r="U1" s="2" t="str">
        <f>CONCATENATE($A$1," Temperature on the Warmest Day of the Year")</f>
        <v>Cold Lake Temperature on the Warmest Day of the Year</v>
      </c>
      <c r="V1" s="2" t="str">
        <f>'GMT DATA'!V1</f>
        <v>warmest.day.plus1SD</v>
      </c>
      <c r="W1" s="2" t="str">
        <f>'GMT DATA'!W1</f>
        <v>tmax.above.25.minus1SD</v>
      </c>
      <c r="X1" s="2" t="str">
        <f>CONCATENATE($A$1," Days above 25C")</f>
        <v>Cold Lake Days above 25C</v>
      </c>
      <c r="Y1" s="2" t="str">
        <f>'GMT DATA'!Y1</f>
        <v>tmax.above.25.plus1SD</v>
      </c>
      <c r="Z1" s="2" t="str">
        <f>'GMT DATA'!Z1</f>
        <v>tmax.above.30.minus1SD</v>
      </c>
      <c r="AA1" s="2" t="str">
        <f>CONCATENATE($A$1," Days Above 30C")</f>
        <v>Cold Lake Days Above 30C</v>
      </c>
      <c r="AB1" s="2" t="str">
        <f>'GMT DATA'!AB1</f>
        <v>tmax.above.30.plus1SD</v>
      </c>
      <c r="AC1" s="2" t="str">
        <f>'GMT DATA'!AC1</f>
        <v>tmin.below.5.minus1SD</v>
      </c>
      <c r="AD1" s="2" t="str">
        <f>CONCATENATE($A$1," Days Below 5C")</f>
        <v>Cold Lake Days Below 5C</v>
      </c>
      <c r="AE1" s="2" t="str">
        <f>'GMT DATA'!AE1</f>
        <v>tmin.below.5.plus1SD</v>
      </c>
      <c r="AF1" s="2" t="str">
        <f>'GMT DATA'!AF1</f>
        <v>tmin.below.minus.30.minus1SD</v>
      </c>
      <c r="AG1" s="2" t="str">
        <f>CONCATENATE($A$1," Days Below -30C")</f>
        <v>Cold Lake Days Below -30C</v>
      </c>
      <c r="AH1" s="2" t="str">
        <f>'GMT DATA'!AH1</f>
        <v>tmin.below.minus.30.plus1SD</v>
      </c>
      <c r="AI1" s="2" t="str">
        <f>'GMT DATA'!AI1</f>
        <v>fall.first.freeze.minus1SD</v>
      </c>
      <c r="AJ1" s="2" t="str">
        <f>CONCATENATE($A$1," Date of First Freeze in Fall")</f>
        <v>Cold Lake Date of First Freeze in Fall</v>
      </c>
      <c r="AK1" s="2" t="str">
        <f>'GMT DATA'!AK1</f>
        <v>fall.first.freeze.plus1SD</v>
      </c>
      <c r="AL1" s="2" t="str">
        <f>'GMT DATA'!AL1</f>
        <v>spring.last.freeze.minus1SD</v>
      </c>
      <c r="AM1" s="2" t="str">
        <f>CONCATENATE($A$1," Date of Last Freeze in Spring")</f>
        <v>Cold Lake Date of Last Freeze in Spring</v>
      </c>
      <c r="AN1" s="2" t="str">
        <f>'GMT DATA'!AN1</f>
        <v>spring.last.freeze.plus1SD</v>
      </c>
      <c r="AO1" s="2" t="str">
        <f>'GMT DATA'!AO1</f>
        <v>frost.free.season.length.minus1SD</v>
      </c>
      <c r="AP1" s="2" t="str">
        <f>CONCATENATE($A$1," Length of Frost-Free Season")</f>
        <v>Cold Lake Length of Frost-Free Season</v>
      </c>
      <c r="AQ1" s="2" t="str">
        <f>'GMT DATA'!AQ1</f>
        <v>frost.free.season.length.plus1SD</v>
      </c>
      <c r="AR1" s="2" t="str">
        <f>'GMT DATA'!AR1</f>
        <v>growing.season.start.minus1SD</v>
      </c>
      <c r="AS1" s="2" t="str">
        <f>CONCATENATE($A$1," Start of Growing Season")</f>
        <v>Cold Lake Start of Growing Season</v>
      </c>
      <c r="AT1" s="2" t="str">
        <f>'GMT DATA'!AT1</f>
        <v>growing.season.start.plus1SD</v>
      </c>
      <c r="AU1" s="2" t="str">
        <f>'GMT DATA'!AU1</f>
        <v>growing.season.end.minus1SD</v>
      </c>
      <c r="AV1" s="2" t="str">
        <f>CONCATENATE($A$1," End of Growing Season ")</f>
        <v xml:space="preserve">Cold Lake End of Growing Season </v>
      </c>
      <c r="AW1" s="2" t="str">
        <f>'GMT DATA'!AW1</f>
        <v>growing.season.end.plus1SD</v>
      </c>
      <c r="AX1" s="2" t="str">
        <f>'GMT DATA'!AX1</f>
        <v>growing.season.length.minus1SD</v>
      </c>
      <c r="AY1" s="2" t="str">
        <f>CONCATENATE($A$1," Length of Growing Season ")</f>
        <v xml:space="preserve">Cold Lake Length of Growing Season </v>
      </c>
      <c r="AZ1" s="2" t="str">
        <f>'GMT DATA'!AZ1</f>
        <v>growing.season.length.plus1SD</v>
      </c>
      <c r="BA1" s="2" t="str">
        <f>'GMT DATA'!BA1</f>
        <v>degree.days.0C.minus1SD</v>
      </c>
      <c r="BB1" s="2" t="str">
        <f>CONCATENATE($A$1," Degree-Days Above 0C")</f>
        <v>Cold Lake Degree-Days Above 0C</v>
      </c>
      <c r="BC1" s="2" t="str">
        <f>'GMT DATA'!BC1</f>
        <v>degree.days.0C.plus1SD</v>
      </c>
      <c r="BD1" s="2" t="str">
        <f>'GMT DATA'!BD1</f>
        <v>degree.days.5C.minus1SD</v>
      </c>
      <c r="BE1" s="2" t="str">
        <f>CONCATENATE($A$1," Degree-Days Above 5C")</f>
        <v>Cold Lake Degree-Days Above 5C</v>
      </c>
      <c r="BF1" s="2" t="str">
        <f>'GMT DATA'!BF1</f>
        <v>degree.days.5C.plus1SD</v>
      </c>
      <c r="BG1" s="2" t="str">
        <f>'GMT DATA'!BG1</f>
        <v>degree.days.6C.minus1SD</v>
      </c>
      <c r="BH1" s="2" t="str">
        <f>CONCATENATE($A$1," Degree-Days Above 6C")</f>
        <v>Cold Lake Degree-Days Above 6C</v>
      </c>
      <c r="BI1" s="2" t="str">
        <f>'GMT DATA'!BI1</f>
        <v>degree.days.6C.plus1SD</v>
      </c>
      <c r="BJ1" s="2" t="str">
        <f>'GMT DATA'!BJ1</f>
        <v>degree.days.7C.minus1SD</v>
      </c>
      <c r="BK1" s="2" t="str">
        <f>CONCATENATE($A$1," Degree-Days Above 7C")</f>
        <v>Cold Lake Degree-Days Above 7C</v>
      </c>
      <c r="BL1" s="2" t="str">
        <f>'GMT DATA'!BL1</f>
        <v>degree.days.7C.plus1SD</v>
      </c>
      <c r="BM1" s="2" t="str">
        <f>'GMT DATA'!BM1</f>
        <v>degree.days.10C.minus1SD</v>
      </c>
      <c r="BN1" s="2" t="str">
        <f>CONCATENATE($A$1," Degree-Days Above 10C")</f>
        <v>Cold Lake Degree-Days Above 10C</v>
      </c>
      <c r="BO1" s="2" t="str">
        <f>'GMT DATA'!BO1</f>
        <v>degree.days.10C.plus1SD</v>
      </c>
      <c r="BP1" s="2" t="str">
        <f>'GMT DATA'!BP1</f>
        <v>degree.days.15C.minus1SD</v>
      </c>
      <c r="BQ1" s="2" t="str">
        <f>CONCATENATE($A$1," Degree-Days Above 15C")</f>
        <v>Cold Lake Degree-Days Above 15C</v>
      </c>
      <c r="BR1" s="2" t="str">
        <f>'GMT DATA'!BR1</f>
        <v>degree.days.15C.plus1SD</v>
      </c>
      <c r="BS1" s="2" t="str">
        <f>'GMT DATA'!BS1</f>
        <v>heating.degree.days.18C.minus1SD</v>
      </c>
      <c r="BT1" s="2" t="str">
        <f>CONCATENATE($A$1," Heating Degree-Days Below 18C")</f>
        <v>Cold Lake Heating Degree-Days Below 18C</v>
      </c>
      <c r="BU1" s="2" t="str">
        <f>'GMT DATA'!BU1</f>
        <v>heating.degree.days.18C.plus1SD</v>
      </c>
      <c r="BV1" s="2" t="str">
        <f>'GMT DATA'!BV1</f>
        <v>corn.heat.units.minus1SD</v>
      </c>
      <c r="BW1" s="2" t="str">
        <f>CONCATENATE($A$1," Corn Heat Units")</f>
        <v>Cold Lake Corn Heat Units</v>
      </c>
      <c r="BX1" s="2" t="str">
        <f>'GMT DATA'!BX1</f>
        <v>corn.heat.units.plus1SD</v>
      </c>
      <c r="BY1" s="2" t="str">
        <f>'GMT DATA'!BY1</f>
        <v>winter.sondjfma.pr.minus1SD</v>
      </c>
      <c r="BZ1" s="2" t="str">
        <f>CONCATENATE($A$1," Winter (Sep-Apr) Precipitation")</f>
        <v>Cold Lake Winter (Sep-Apr) Precipitation</v>
      </c>
      <c r="CA1" s="2" t="str">
        <f>'GMT DATA'!CA1</f>
        <v>winter.sondjfma.pr.plus1SD</v>
      </c>
      <c r="CB1" s="2" t="str">
        <f>'GMT DATA'!CB1</f>
        <v>growing.season.amjj.pr.minus1SD</v>
      </c>
      <c r="CC1" s="2" t="str">
        <f>CONCATENATE($A$1," Growing Season (Apr-Jul) Precipitation")</f>
        <v>Cold Lake Growing Season (Apr-Jul) Precipitation</v>
      </c>
      <c r="CD1" s="2" t="str">
        <f>'GMT DATA'!CD1</f>
        <v>growing.season.amjj.pr.plus1SD</v>
      </c>
      <c r="CE1" s="2" t="str">
        <f>'GMT DATA'!CE1</f>
        <v>growing.season.mjja.pr.minus1SD</v>
      </c>
      <c r="CF1" s="2" t="str">
        <f>CONCATENATE($A$1," Growing Season (May-Aug) Precipitation")</f>
        <v>Cold Lake Growing Season (May-Aug) Precipitation</v>
      </c>
      <c r="CG1" s="2" t="str">
        <f>'GMT DATA'!CG1</f>
        <v>growing.season.mjja.pr.plus1SD</v>
      </c>
      <c r="CH1" s="2" t="str">
        <f>'GMT DATA'!CH1</f>
        <v>wettest.day.minus1SD</v>
      </c>
      <c r="CI1" s="2" t="str">
        <f>CONCATENATE($A$1," Precipitation on Wettest Day of the Year")</f>
        <v>Cold Lake Precipitation on Wettest Day of the Year</v>
      </c>
      <c r="CJ1" s="2" t="str">
        <f>'GMT DATA'!CJ1</f>
        <v>wettest.day.plus1SD</v>
      </c>
      <c r="CK1" s="2" t="str">
        <f>'GMT DATA'!CK1</f>
        <v>winter.sondjfma.dry.days.minus1SD</v>
      </c>
      <c r="CL1" s="2" t="str">
        <f>CONCATENATE($A$1," Winter (Sep-Apr) Dry Days ")</f>
        <v xml:space="preserve">Cold Lake Winter (Sep-Apr) Dry Days </v>
      </c>
      <c r="CM1" s="2" t="str">
        <f>'GMT DATA'!CM1</f>
        <v>winter.sondjfma.dry.days.plus1SD</v>
      </c>
      <c r="CN1" s="2" t="str">
        <f>'GMT DATA'!CN1</f>
        <v>summer.mjja.dry.days.minus1SD</v>
      </c>
      <c r="CO1" s="2" t="str">
        <f>CONCATENATE($A$1," Summer (May-Aug) Dry Days ")</f>
        <v xml:space="preserve">Cold Lake Summer (May-Aug) Dry Days </v>
      </c>
      <c r="CP1" s="2" t="str">
        <f>'GMT DATA'!CP1</f>
        <v>summer.mjja.dry.days.plus1SD</v>
      </c>
      <c r="CQ1" s="2" t="str">
        <f>'GMT DATA'!CQ1</f>
        <v>pr.above.0.2mm.minus1SD</v>
      </c>
      <c r="CR1" s="2" t="str">
        <f>CONCATENATE($A$1," Wet Days with Precipitation Above 0.2mm ")</f>
        <v xml:space="preserve">Cold Lake Wet Days with Precipitation Above 0.2mm </v>
      </c>
      <c r="CS1" s="2" t="str">
        <f>'GMT DATA'!CS1</f>
        <v>pr.above.0.2mm.plus1SD</v>
      </c>
      <c r="CT1" s="2" t="str">
        <f>'GMT DATA'!CT1</f>
        <v>pr.above.25mm.minus1SD</v>
      </c>
      <c r="CU1" s="2" t="str">
        <f>CONCATENATE($A$1," Days with Precipitation Above 25mm ")</f>
        <v xml:space="preserve">Cold Lake Days with Precipitation Above 25mm </v>
      </c>
      <c r="CV1" s="2" t="str">
        <f>'GMT DATA'!CV1</f>
        <v>pr.above.25mm.plus1SD</v>
      </c>
      <c r="CW1" s="2" t="str">
        <f>'GMT DATA'!CW1</f>
        <v>winter.sondjfma.pr.as.snow.minus1SD</v>
      </c>
      <c r="CX1" s="2" t="str">
        <f>CONCATENATE($A$1," Percentage of Winter Precipitation as Snow")</f>
        <v>Cold Lake Percentage of Winter Precipitation as Snow</v>
      </c>
      <c r="CY1" s="2" t="str">
        <f>'GMT DATA'!CY1</f>
        <v>winter.sondjfma.pr.as.snow.plus1SD</v>
      </c>
      <c r="CZ1" s="2" t="str">
        <f>'GMT DATA'!CZ1</f>
        <v>annual.heat.moisture.index.minus1SD</v>
      </c>
      <c r="DA1" s="2" t="str">
        <f>CONCATENATE($A$1," Annual Heat Moisture Index")</f>
        <v>Cold Lake Annual Heat Moisture Index</v>
      </c>
      <c r="DB1" s="2" t="str">
        <f>'GMT DATA'!DB1</f>
        <v>annual.heat.moisture.index.plus1SD</v>
      </c>
      <c r="DC1" s="2" t="str">
        <f>'GMT DATA'!DC1</f>
        <v>summer.heat.moisture.index.minus1SD</v>
      </c>
      <c r="DD1" s="2" t="str">
        <f>CONCATENATE($A$1," Summer Heat Moisture Index")</f>
        <v>Cold Lake Summer Heat Moisture Index</v>
      </c>
      <c r="DE1" s="2" t="str">
        <f>'GMT DATA'!DE1</f>
        <v>summer.heat.moisture.index.plus1SD</v>
      </c>
    </row>
    <row r="2" spans="1:109">
      <c r="A2" t="str">
        <f>IF(AND('GMT DATA'!A2&lt;&gt;"NA",'GMT DATA'!A2&lt;&gt;"Inf"),'GMT DATA'!A2,"")</f>
        <v>1980-2009</v>
      </c>
      <c r="B2" s="1" t="str">
        <f>IF(AND('GMT DATA'!B2&lt;&gt;"NA",'GMT DATA'!B2&lt;&gt;"Inf"),'GMT DATA'!B2,"")</f>
        <v/>
      </c>
      <c r="C2" s="1">
        <f>IF(AND('GMT DATA'!C2&lt;&gt;"NA",'GMT DATA'!C2&lt;&gt;"Inf"),'GMT DATA'!C2,"")</f>
        <v>-13.641922790000001</v>
      </c>
      <c r="D2" s="1" t="str">
        <f>IF(AND('GMT DATA'!D2&lt;&gt;"NA",'GMT DATA'!D2&lt;&gt;"Inf"),'GMT DATA'!D2,"")</f>
        <v/>
      </c>
      <c r="E2" s="1" t="str">
        <f>IF(AND('GMT DATA'!E2&lt;&gt;"NA",'GMT DATA'!E2&lt;&gt;"Inf"),'GMT DATA'!E2,"")</f>
        <v/>
      </c>
      <c r="F2" s="1">
        <f>IF(AND('GMT DATA'!F2&lt;&gt;"NA",'GMT DATA'!F2&lt;&gt;"Inf"),'GMT DATA'!F2,"")</f>
        <v>16.10675608</v>
      </c>
      <c r="G2" s="1" t="str">
        <f>IF(AND('GMT DATA'!G2&lt;&gt;"NA",'GMT DATA'!G2&lt;&gt;"Inf"),'GMT DATA'!G2,"")</f>
        <v/>
      </c>
      <c r="H2" s="1" t="str">
        <f>IF(AND('GMT DATA'!H2&lt;&gt;"NA",'GMT DATA'!H2&lt;&gt;"Inf"),'GMT DATA'!H2,"")</f>
        <v/>
      </c>
      <c r="I2" s="1">
        <f>IF(AND('GMT DATA'!I2&lt;&gt;"NA",'GMT DATA'!I2&lt;&gt;"Inf"),'GMT DATA'!I2,"")</f>
        <v>14.674515599999999</v>
      </c>
      <c r="J2" s="1" t="str">
        <f>IF(AND('GMT DATA'!J2&lt;&gt;"NA",'GMT DATA'!J2&lt;&gt;"Inf"),'GMT DATA'!J2,"")</f>
        <v/>
      </c>
      <c r="K2" s="1" t="str">
        <f>IF(AND('GMT DATA'!K2&lt;&gt;"NA",'GMT DATA'!K2&lt;&gt;"Inf"),'GMT DATA'!K2,"")</f>
        <v/>
      </c>
      <c r="L2" s="1">
        <f>IF(AND('GMT DATA'!L2&lt;&gt;"NA",'GMT DATA'!L2&lt;&gt;"Inf"),'GMT DATA'!L2,"")</f>
        <v>-15.011322209999999</v>
      </c>
      <c r="M2" s="1" t="str">
        <f>IF(AND('GMT DATA'!M2&lt;&gt;"NA",'GMT DATA'!M2&lt;&gt;"Inf"),'GMT DATA'!M2,"")</f>
        <v/>
      </c>
      <c r="N2" s="1" t="str">
        <f>IF(AND('GMT DATA'!N2&lt;&gt;"NA",'GMT DATA'!N2&lt;&gt;"Inf"),'GMT DATA'!N2,"")</f>
        <v/>
      </c>
      <c r="O2" s="1">
        <f>IF(AND('GMT DATA'!O2&lt;&gt;"NA",'GMT DATA'!O2&lt;&gt;"Inf"),'GMT DATA'!O2,"")</f>
        <v>17.365938759999999</v>
      </c>
      <c r="P2" s="1" t="str">
        <f>IF(AND('GMT DATA'!P2&lt;&gt;"NA",'GMT DATA'!P2&lt;&gt;"Inf"),'GMT DATA'!P2,"")</f>
        <v/>
      </c>
      <c r="Q2" s="1" t="str">
        <f>IF(AND('GMT DATA'!Q2&lt;&gt;"NA",'GMT DATA'!Q2&lt;&gt;"Inf"),'GMT DATA'!Q2,"")</f>
        <v/>
      </c>
      <c r="R2" s="1">
        <f>IF(AND('GMT DATA'!R2&lt;&gt;"NA",'GMT DATA'!R2&lt;&gt;"Inf"),'GMT DATA'!R2,"")</f>
        <v>-38.65333347</v>
      </c>
      <c r="S2" s="1" t="str">
        <f>IF(AND('GMT DATA'!S2&lt;&gt;"NA",'GMT DATA'!S2&lt;&gt;"Inf"),'GMT DATA'!S2,"")</f>
        <v/>
      </c>
      <c r="T2" s="1" t="str">
        <f>IF(AND('GMT DATA'!T2&lt;&gt;"NA",'GMT DATA'!T2&lt;&gt;"Inf"),'GMT DATA'!T2,"")</f>
        <v/>
      </c>
      <c r="U2" s="1">
        <f>IF(AND('GMT DATA'!U2&lt;&gt;"NA",'GMT DATA'!U2&lt;&gt;"Inf"),'GMT DATA'!U2,"")</f>
        <v>23.91333332</v>
      </c>
      <c r="V2" s="1" t="str">
        <f>IF(AND('GMT DATA'!V2&lt;&gt;"NA",'GMT DATA'!V2&lt;&gt;"Inf"),'GMT DATA'!V2,"")</f>
        <v/>
      </c>
      <c r="W2" s="1" t="str">
        <f>IF(AND('GMT DATA'!W2&lt;&gt;"NA",'GMT DATA'!W2&lt;&gt;"Inf"),'GMT DATA'!W2,"")</f>
        <v/>
      </c>
      <c r="X2" s="1">
        <f>IF(AND('GMT DATA'!X2&lt;&gt;"NA",'GMT DATA'!X2&lt;&gt;"Inf"),'GMT DATA'!X2,"")</f>
        <v>30.2</v>
      </c>
      <c r="Y2" s="1" t="str">
        <f>IF(AND('GMT DATA'!Y2&lt;&gt;"NA",'GMT DATA'!Y2&lt;&gt;"Inf"),'GMT DATA'!Y2,"")</f>
        <v/>
      </c>
      <c r="Z2" s="1" t="str">
        <f>IF(AND('GMT DATA'!Z2&lt;&gt;"NA",'GMT DATA'!Z2&lt;&gt;"Inf"),'GMT DATA'!Z2,"")</f>
        <v/>
      </c>
      <c r="AA2" s="1">
        <f>IF(AND('GMT DATA'!AA2&lt;&gt;"NA",'GMT DATA'!AA2&lt;&gt;"Inf"),'GMT DATA'!AA2,"")</f>
        <v>3.6666666669999999</v>
      </c>
      <c r="AB2" s="1" t="str">
        <f>IF(AND('GMT DATA'!AB2&lt;&gt;"NA",'GMT DATA'!AB2&lt;&gt;"Inf"),'GMT DATA'!AB2,"")</f>
        <v/>
      </c>
      <c r="AC2" s="1" t="str">
        <f>IF(AND('GMT DATA'!AC2&lt;&gt;"NA",'GMT DATA'!AC2&lt;&gt;"Inf"),'GMT DATA'!AC2,"")</f>
        <v/>
      </c>
      <c r="AD2" s="1">
        <f>IF(AND('GMT DATA'!AD2&lt;&gt;"NA",'GMT DATA'!AD2&lt;&gt;"Inf"),'GMT DATA'!AD2,"")</f>
        <v>248.3</v>
      </c>
      <c r="AE2" s="1" t="str">
        <f>IF(AND('GMT DATA'!AE2&lt;&gt;"NA",'GMT DATA'!AE2&lt;&gt;"Inf"),'GMT DATA'!AE2,"")</f>
        <v/>
      </c>
      <c r="AF2" s="1" t="str">
        <f>IF(AND('GMT DATA'!AF2&lt;&gt;"NA",'GMT DATA'!AF2&lt;&gt;"Inf"),'GMT DATA'!AF2,"")</f>
        <v/>
      </c>
      <c r="AG2" s="1">
        <f>IF(AND('GMT DATA'!AG2&lt;&gt;"NA",'GMT DATA'!AG2&lt;&gt;"Inf"),'GMT DATA'!AG2,"")</f>
        <v>13.16666667</v>
      </c>
      <c r="AH2" s="1" t="str">
        <f>IF(AND('GMT DATA'!AH2&lt;&gt;"NA",'GMT DATA'!AH2&lt;&gt;"Inf"),'GMT DATA'!AH2,"")</f>
        <v/>
      </c>
      <c r="AI2" s="1" t="str">
        <f>IF(AND('GMT DATA'!AI2&lt;&gt;"NA",'GMT DATA'!AI2&lt;&gt;"Inf"),'GMT DATA'!AI2,"")</f>
        <v/>
      </c>
      <c r="AJ2" s="1">
        <f>IF(AND('GMT DATA'!AJ2&lt;&gt;"NA",'GMT DATA'!AJ2&lt;&gt;"Inf"),'GMT DATA'!AJ2,"")</f>
        <v>257.96666670000002</v>
      </c>
      <c r="AK2" s="1" t="str">
        <f>IF(AND('GMT DATA'!AK2&lt;&gt;"NA",'GMT DATA'!AK2&lt;&gt;"Inf"),'GMT DATA'!AK2,"")</f>
        <v/>
      </c>
      <c r="AL2" s="1" t="str">
        <f>IF(AND('GMT DATA'!AL2&lt;&gt;"NA",'GMT DATA'!AL2&lt;&gt;"Inf"),'GMT DATA'!AL2,"")</f>
        <v/>
      </c>
      <c r="AM2" s="1">
        <f>IF(AND('GMT DATA'!AM2&lt;&gt;"NA",'GMT DATA'!AM2&lt;&gt;"Inf"),'GMT DATA'!AM2,"")</f>
        <v>139.5</v>
      </c>
      <c r="AN2" s="1" t="str">
        <f>IF(AND('GMT DATA'!AN2&lt;&gt;"NA",'GMT DATA'!AN2&lt;&gt;"Inf"),'GMT DATA'!AN2,"")</f>
        <v/>
      </c>
      <c r="AO2" s="1" t="str">
        <f>IF(AND('GMT DATA'!AO2&lt;&gt;"NA",'GMT DATA'!AO2&lt;&gt;"Inf"),'GMT DATA'!AO2,"")</f>
        <v/>
      </c>
      <c r="AP2" s="1">
        <f>IF(AND('GMT DATA'!AP2&lt;&gt;"NA",'GMT DATA'!AP2&lt;&gt;"Inf"),'GMT DATA'!AP2,"")</f>
        <v>118.4666667</v>
      </c>
      <c r="AQ2" s="1" t="str">
        <f>IF(AND('GMT DATA'!AQ2&lt;&gt;"NA",'GMT DATA'!AQ2&lt;&gt;"Inf"),'GMT DATA'!AQ2,"")</f>
        <v/>
      </c>
      <c r="AR2" s="1" t="str">
        <f>IF(AND('GMT DATA'!AR2&lt;&gt;"NA",'GMT DATA'!AR2&lt;&gt;"Inf"),'GMT DATA'!AR2,"")</f>
        <v/>
      </c>
      <c r="AS2" s="1">
        <f>IF(AND('GMT DATA'!AS2&lt;&gt;"NA",'GMT DATA'!AS2&lt;&gt;"Inf"),'GMT DATA'!AS2,"")</f>
        <v>112.4827586</v>
      </c>
      <c r="AT2" s="1" t="str">
        <f>IF(AND('GMT DATA'!AT2&lt;&gt;"NA",'GMT DATA'!AT2&lt;&gt;"Inf"),'GMT DATA'!AT2,"")</f>
        <v/>
      </c>
      <c r="AU2" s="1" t="str">
        <f>IF(AND('GMT DATA'!AU2&lt;&gt;"NA",'GMT DATA'!AU2&lt;&gt;"Inf"),'GMT DATA'!AU2,"")</f>
        <v/>
      </c>
      <c r="AV2" s="1">
        <f>IF(AND('GMT DATA'!AV2&lt;&gt;"NA",'GMT DATA'!AV2&lt;&gt;"Inf"),'GMT DATA'!AV2,"")</f>
        <v>263.20689659999999</v>
      </c>
      <c r="AW2" s="1" t="str">
        <f>IF(AND('GMT DATA'!AW2&lt;&gt;"NA",'GMT DATA'!AW2&lt;&gt;"Inf"),'GMT DATA'!AW2,"")</f>
        <v/>
      </c>
      <c r="AX2" s="1" t="str">
        <f>IF(AND('GMT DATA'!AX2&lt;&gt;"NA",'GMT DATA'!AX2&lt;&gt;"Inf"),'GMT DATA'!AX2,"")</f>
        <v/>
      </c>
      <c r="AY2" s="1">
        <f>IF(AND('GMT DATA'!AY2&lt;&gt;"NA",'GMT DATA'!AY2&lt;&gt;"Inf"),'GMT DATA'!AY2,"")</f>
        <v>151.72413789999999</v>
      </c>
      <c r="AZ2" s="1" t="str">
        <f>IF(AND('GMT DATA'!AZ2&lt;&gt;"NA",'GMT DATA'!AZ2&lt;&gt;"Inf"),'GMT DATA'!AZ2,"")</f>
        <v/>
      </c>
      <c r="BA2" s="1" t="str">
        <f>IF(AND('GMT DATA'!BA2&lt;&gt;"NA",'GMT DATA'!BA2&lt;&gt;"Inf"),'GMT DATA'!BA2,"")</f>
        <v/>
      </c>
      <c r="BB2" s="1">
        <f>IF(AND('GMT DATA'!BB2&lt;&gt;"NA",'GMT DATA'!BB2&lt;&gt;"Inf"),'GMT DATA'!BB2,"")</f>
        <v>2432.2516679999999</v>
      </c>
      <c r="BC2" s="1" t="str">
        <f>IF(AND('GMT DATA'!BC2&lt;&gt;"NA",'GMT DATA'!BC2&lt;&gt;"Inf"),'GMT DATA'!BC2,"")</f>
        <v/>
      </c>
      <c r="BD2" s="1" t="str">
        <f>IF(AND('GMT DATA'!BD2&lt;&gt;"NA",'GMT DATA'!BD2&lt;&gt;"Inf"),'GMT DATA'!BD2,"")</f>
        <v/>
      </c>
      <c r="BE2" s="1">
        <f>IF(AND('GMT DATA'!BE2&lt;&gt;"NA",'GMT DATA'!BE2&lt;&gt;"Inf"),'GMT DATA'!BE2,"")</f>
        <v>1455.570003</v>
      </c>
      <c r="BF2" s="1" t="str">
        <f>IF(AND('GMT DATA'!BF2&lt;&gt;"NA",'GMT DATA'!BF2&lt;&gt;"Inf"),'GMT DATA'!BF2,"")</f>
        <v/>
      </c>
      <c r="BG2" s="1" t="str">
        <f>IF(AND('GMT DATA'!BG2&lt;&gt;"NA",'GMT DATA'!BG2&lt;&gt;"Inf"),'GMT DATA'!BG2,"")</f>
        <v/>
      </c>
      <c r="BH2" s="1">
        <f>IF(AND('GMT DATA'!BH2&lt;&gt;"NA",'GMT DATA'!BH2&lt;&gt;"Inf"),'GMT DATA'!BH2,"")</f>
        <v>1287.1316690000001</v>
      </c>
      <c r="BI2" s="1" t="str">
        <f>IF(AND('GMT DATA'!BI2&lt;&gt;"NA",'GMT DATA'!BI2&lt;&gt;"Inf"),'GMT DATA'!BI2,"")</f>
        <v/>
      </c>
      <c r="BJ2" s="1" t="str">
        <f>IF(AND('GMT DATA'!BJ2&lt;&gt;"NA",'GMT DATA'!BJ2&lt;&gt;"Inf"),'GMT DATA'!BJ2,"")</f>
        <v/>
      </c>
      <c r="BK2" s="1">
        <f>IF(AND('GMT DATA'!BK2&lt;&gt;"NA",'GMT DATA'!BK2&lt;&gt;"Inf"),'GMT DATA'!BK2,"")</f>
        <v>1128.166665</v>
      </c>
      <c r="BL2" s="1" t="str">
        <f>IF(AND('GMT DATA'!BL2&lt;&gt;"NA",'GMT DATA'!BL2&lt;&gt;"Inf"),'GMT DATA'!BL2,"")</f>
        <v/>
      </c>
      <c r="BM2" s="1" t="str">
        <f>IF(AND('GMT DATA'!BM2&lt;&gt;"NA",'GMT DATA'!BM2&lt;&gt;"Inf"),'GMT DATA'!BM2,"")</f>
        <v/>
      </c>
      <c r="BN2" s="1">
        <f>IF(AND('GMT DATA'!BN2&lt;&gt;"NA",'GMT DATA'!BN2&lt;&gt;"Inf"),'GMT DATA'!BN2,"")</f>
        <v>706.26666260000002</v>
      </c>
      <c r="BO2" s="1" t="str">
        <f>IF(AND('GMT DATA'!BO2&lt;&gt;"NA",'GMT DATA'!BO2&lt;&gt;"Inf"),'GMT DATA'!BO2,"")</f>
        <v/>
      </c>
      <c r="BP2" s="1" t="str">
        <f>IF(AND('GMT DATA'!BP2&lt;&gt;"NA",'GMT DATA'!BP2&lt;&gt;"Inf"),'GMT DATA'!BP2,"")</f>
        <v/>
      </c>
      <c r="BQ2" s="1">
        <f>IF(AND('GMT DATA'!BQ2&lt;&gt;"NA",'GMT DATA'!BQ2&lt;&gt;"Inf"),'GMT DATA'!BQ2,"")</f>
        <v>208.41999970000001</v>
      </c>
      <c r="BR2" s="1" t="str">
        <f>IF(AND('GMT DATA'!BR2&lt;&gt;"NA",'GMT DATA'!BR2&lt;&gt;"Inf"),'GMT DATA'!BR2,"")</f>
        <v/>
      </c>
      <c r="BS2" s="1" t="str">
        <f>IF(AND('GMT DATA'!BS2&lt;&gt;"NA",'GMT DATA'!BS2&lt;&gt;"Inf"),'GMT DATA'!BS2,"")</f>
        <v/>
      </c>
      <c r="BT2" s="1">
        <f>IF(AND('GMT DATA'!BT2&lt;&gt;"NA",'GMT DATA'!BT2&lt;&gt;"Inf"),'GMT DATA'!BT2,"")</f>
        <v>5784.5483560000002</v>
      </c>
      <c r="BU2" s="1" t="str">
        <f>IF(AND('GMT DATA'!BU2&lt;&gt;"NA",'GMT DATA'!BU2&lt;&gt;"Inf"),'GMT DATA'!BU2,"")</f>
        <v/>
      </c>
      <c r="BV2" s="1" t="str">
        <f>IF(AND('GMT DATA'!BV2&lt;&gt;"NA",'GMT DATA'!BV2&lt;&gt;"Inf"),'GMT DATA'!BV2,"")</f>
        <v/>
      </c>
      <c r="BW2" s="1">
        <f>IF(AND('GMT DATA'!BW2&lt;&gt;"NA",'GMT DATA'!BW2&lt;&gt;"Inf"),'GMT DATA'!BW2,"")</f>
        <v>2085.0147659999998</v>
      </c>
      <c r="BX2" s="1" t="str">
        <f>IF(AND('GMT DATA'!BX2&lt;&gt;"NA",'GMT DATA'!BX2&lt;&gt;"Inf"),'GMT DATA'!BX2,"")</f>
        <v/>
      </c>
      <c r="BY2" s="1" t="str">
        <f>IF(AND('GMT DATA'!BY2&lt;&gt;"NA",'GMT DATA'!BY2&lt;&gt;"Inf"),'GMT DATA'!BY2,"")</f>
        <v/>
      </c>
      <c r="BZ2" s="1">
        <f>IF(AND('GMT DATA'!BZ2&lt;&gt;"NA",'GMT DATA'!BZ2&lt;&gt;"Inf"),'GMT DATA'!BZ2,"")</f>
        <v>168.05000079999999</v>
      </c>
      <c r="CA2" s="1" t="str">
        <f>IF(AND('GMT DATA'!CA2&lt;&gt;"NA",'GMT DATA'!CA2&lt;&gt;"Inf"),'GMT DATA'!CA2,"")</f>
        <v/>
      </c>
      <c r="CB2" s="1" t="str">
        <f>IF(AND('GMT DATA'!CB2&lt;&gt;"NA",'GMT DATA'!CB2&lt;&gt;"Inf"),'GMT DATA'!CB2,"")</f>
        <v/>
      </c>
      <c r="CC2" s="1">
        <f>IF(AND('GMT DATA'!CC2&lt;&gt;"NA",'GMT DATA'!CC2&lt;&gt;"Inf"),'GMT DATA'!CC2,"")</f>
        <v>213.42333149999999</v>
      </c>
      <c r="CD2" s="1" t="str">
        <f>IF(AND('GMT DATA'!CD2&lt;&gt;"NA",'GMT DATA'!CD2&lt;&gt;"Inf"),'GMT DATA'!CD2,"")</f>
        <v/>
      </c>
      <c r="CE2" s="1" t="str">
        <f>IF(AND('GMT DATA'!CE2&lt;&gt;"NA",'GMT DATA'!CE2&lt;&gt;"Inf"),'GMT DATA'!CE2,"")</f>
        <v/>
      </c>
      <c r="CF2" s="1">
        <f>IF(AND('GMT DATA'!CF2&lt;&gt;"NA",'GMT DATA'!CF2&lt;&gt;"Inf"),'GMT DATA'!CF2,"")</f>
        <v>244.73000110000001</v>
      </c>
      <c r="CG2" s="1" t="str">
        <f>IF(AND('GMT DATA'!CG2&lt;&gt;"NA",'GMT DATA'!CG2&lt;&gt;"Inf"),'GMT DATA'!CG2,"")</f>
        <v/>
      </c>
      <c r="CH2" s="1" t="str">
        <f>IF(AND('GMT DATA'!CH2&lt;&gt;"NA",'GMT DATA'!CH2&lt;&gt;"Inf"),'GMT DATA'!CH2,"")</f>
        <v/>
      </c>
      <c r="CI2" s="1">
        <f>IF(AND('GMT DATA'!CI2&lt;&gt;"NA",'GMT DATA'!CI2&lt;&gt;"Inf"),'GMT DATA'!CI2,"")</f>
        <v>37.300000189999999</v>
      </c>
      <c r="CJ2" s="1" t="str">
        <f>IF(AND('GMT DATA'!CJ2&lt;&gt;"NA",'GMT DATA'!CJ2&lt;&gt;"Inf"),'GMT DATA'!CJ2,"")</f>
        <v/>
      </c>
      <c r="CK2" s="1" t="str">
        <f>IF(AND('GMT DATA'!CK2&lt;&gt;"NA",'GMT DATA'!CK2&lt;&gt;"Inf"),'GMT DATA'!CK2,"")</f>
        <v/>
      </c>
      <c r="CL2" s="1">
        <f>IF(AND('GMT DATA'!CL2&lt;&gt;"NA",'GMT DATA'!CL2&lt;&gt;"Inf"),'GMT DATA'!CL2,"")</f>
        <v>183.56666670000001</v>
      </c>
      <c r="CM2" s="1" t="str">
        <f>IF(AND('GMT DATA'!CM2&lt;&gt;"NA",'GMT DATA'!CM2&lt;&gt;"Inf"),'GMT DATA'!CM2,"")</f>
        <v/>
      </c>
      <c r="CN2" s="1" t="str">
        <f>IF(AND('GMT DATA'!CN2&lt;&gt;"NA",'GMT DATA'!CN2&lt;&gt;"Inf"),'GMT DATA'!CN2,"")</f>
        <v/>
      </c>
      <c r="CO2" s="1">
        <f>IF(AND('GMT DATA'!CO2&lt;&gt;"NA",'GMT DATA'!CO2&lt;&gt;"Inf"),'GMT DATA'!CO2,"")</f>
        <v>79.5</v>
      </c>
      <c r="CP2" s="1" t="str">
        <f>IF(AND('GMT DATA'!CP2&lt;&gt;"NA",'GMT DATA'!CP2&lt;&gt;"Inf"),'GMT DATA'!CP2,"")</f>
        <v/>
      </c>
      <c r="CQ2" s="1" t="str">
        <f>IF(AND('GMT DATA'!CQ2&lt;&gt;"NA",'GMT DATA'!CQ2&lt;&gt;"Inf"),'GMT DATA'!CQ2,"")</f>
        <v/>
      </c>
      <c r="CR2" s="1">
        <f>IF(AND('GMT DATA'!CR2&lt;&gt;"NA",'GMT DATA'!CR2&lt;&gt;"Inf"),'GMT DATA'!CR2,"")</f>
        <v>101.8</v>
      </c>
      <c r="CS2" s="1" t="str">
        <f>IF(AND('GMT DATA'!CS2&lt;&gt;"NA",'GMT DATA'!CS2&lt;&gt;"Inf"),'GMT DATA'!CS2,"")</f>
        <v/>
      </c>
      <c r="CT2" s="1" t="str">
        <f>IF(AND('GMT DATA'!CT2&lt;&gt;"NA",'GMT DATA'!CT2&lt;&gt;"Inf"),'GMT DATA'!CT2,"")</f>
        <v/>
      </c>
      <c r="CU2" s="1">
        <f>IF(AND('GMT DATA'!CU2&lt;&gt;"NA",'GMT DATA'!CU2&lt;&gt;"Inf"),'GMT DATA'!CU2,"")</f>
        <v>1.6666666670000001</v>
      </c>
      <c r="CV2" s="1" t="str">
        <f>IF(AND('GMT DATA'!CV2&lt;&gt;"NA",'GMT DATA'!CV2&lt;&gt;"Inf"),'GMT DATA'!CV2,"")</f>
        <v/>
      </c>
      <c r="CW2" s="1" t="str">
        <f>IF(AND('GMT DATA'!CW2&lt;&gt;"NA",'GMT DATA'!CW2&lt;&gt;"Inf"),'GMT DATA'!CW2,"")</f>
        <v/>
      </c>
      <c r="CX2" s="1">
        <f>IF(AND('GMT DATA'!CX2&lt;&gt;"NA",'GMT DATA'!CX2&lt;&gt;"Inf"),'GMT DATA'!CX2,"")</f>
        <v>47.403380460000001</v>
      </c>
      <c r="CY2" s="1" t="str">
        <f>IF(AND('GMT DATA'!CY2&lt;&gt;"NA",'GMT DATA'!CY2&lt;&gt;"Inf"),'GMT DATA'!CY2,"")</f>
        <v/>
      </c>
      <c r="CZ2" s="1" t="str">
        <f>IF(AND('GMT DATA'!CZ2&lt;&gt;"NA",'GMT DATA'!CZ2&lt;&gt;"Inf"),'GMT DATA'!CZ2,"")</f>
        <v/>
      </c>
      <c r="DA2" s="1">
        <f>IF(AND('GMT DATA'!DA2&lt;&gt;"NA",'GMT DATA'!DA2&lt;&gt;"Inf"),'GMT DATA'!DA2,"")</f>
        <v>30.556344729999999</v>
      </c>
      <c r="DB2" s="1" t="str">
        <f>IF(AND('GMT DATA'!DB2&lt;&gt;"NA",'GMT DATA'!DB2&lt;&gt;"Inf"),'GMT DATA'!DB2,"")</f>
        <v/>
      </c>
      <c r="DC2" s="1" t="str">
        <f>IF(AND('GMT DATA'!DC2&lt;&gt;"NA",'GMT DATA'!DC2&lt;&gt;"Inf"),'GMT DATA'!DC2,"")</f>
        <v/>
      </c>
      <c r="DD2" s="1">
        <f>IF(AND('GMT DATA'!DD2&lt;&gt;"NA",'GMT DATA'!DD2&lt;&gt;"Inf"),'GMT DATA'!DD2,"")</f>
        <v>74.898039370000006</v>
      </c>
      <c r="DE2" s="1" t="str">
        <f>IF(AND('GMT DATA'!DE2&lt;&gt;"NA",'GMT DATA'!DE2&lt;&gt;"Inf"),'GMT DATA'!DE2,"")</f>
        <v/>
      </c>
    </row>
    <row r="3" spans="1:109">
      <c r="A3" t="str">
        <f>IF(AND('GMT DATA'!A3&lt;&gt;"NA",'GMT DATA'!A3&lt;&gt;"Inf"),'GMT DATA'!A3,"")</f>
        <v>+1C</v>
      </c>
      <c r="B3" s="1">
        <f>IF(AND('GMT DATA'!B3&lt;&gt;"NA",'GMT DATA'!B3&lt;&gt;"Inf"),'GMT DATA'!C3-'GMT DATA'!B3,"")</f>
        <v>0.92049716999999998</v>
      </c>
      <c r="C3" s="1">
        <f>IF(AND('GMT DATA'!C3&lt;&gt;"NA",'GMT DATA'!C3&lt;&gt;"Inf"),'GMT DATA'!C3,"")</f>
        <v>1.759909296</v>
      </c>
      <c r="D3" s="1">
        <f>IF(AND('GMT DATA'!D3&lt;&gt;"NA",'GMT DATA'!D3&lt;&gt;"Inf"),'GMT DATA'!D3-'GMT DATA'!C3,"")</f>
        <v>0.92049717100000006</v>
      </c>
      <c r="E3" s="1">
        <f>IF(AND('GMT DATA'!E3&lt;&gt;"NA",'GMT DATA'!E3&lt;&gt;"Inf"),'GMT DATA'!F3-'GMT DATA'!E3,"")</f>
        <v>0.48288147199999998</v>
      </c>
      <c r="F3" s="1">
        <f>IF(AND('GMT DATA'!F3&lt;&gt;"NA",'GMT DATA'!F3&lt;&gt;"Inf"),'GMT DATA'!F3,"")</f>
        <v>1.103772832</v>
      </c>
      <c r="G3" s="1">
        <f>IF(AND('GMT DATA'!G3&lt;&gt;"NA",'GMT DATA'!G3&lt;&gt;"Inf"),'GMT DATA'!G3-'GMT DATA'!F3,"")</f>
        <v>0.48288147200000009</v>
      </c>
      <c r="H3" s="1">
        <f>IF(AND('GMT DATA'!H3&lt;&gt;"NA",'GMT DATA'!H3&lt;&gt;"Inf"),'GMT DATA'!I3-'GMT DATA'!H3,"")</f>
        <v>0.40259479600000003</v>
      </c>
      <c r="I3" s="1">
        <f>IF(AND('GMT DATA'!I3&lt;&gt;"NA",'GMT DATA'!I3&lt;&gt;"Inf"),'GMT DATA'!I3,"")</f>
        <v>1.0654510660000001</v>
      </c>
      <c r="J3" s="1">
        <f>IF(AND('GMT DATA'!J3&lt;&gt;"NA",'GMT DATA'!J3&lt;&gt;"Inf"),'GMT DATA'!J3-'GMT DATA'!I3,"")</f>
        <v>0.40259479600000003</v>
      </c>
      <c r="K3" s="1">
        <f>IF(AND('GMT DATA'!K3&lt;&gt;"NA",'GMT DATA'!K3&lt;&gt;"Inf"),'GMT DATA'!L3-'GMT DATA'!K3,"")</f>
        <v>1.1607629410000002</v>
      </c>
      <c r="L3" s="1">
        <f>IF(AND('GMT DATA'!L3&lt;&gt;"NA",'GMT DATA'!L3&lt;&gt;"Inf"),'GMT DATA'!L3,"")</f>
        <v>1.9235125420000001</v>
      </c>
      <c r="M3" s="1">
        <f>IF(AND('GMT DATA'!M3&lt;&gt;"NA",'GMT DATA'!M3&lt;&gt;"Inf"),'GMT DATA'!M3-'GMT DATA'!L3,"")</f>
        <v>1.1607629399999997</v>
      </c>
      <c r="N3" s="1">
        <f>IF(AND('GMT DATA'!N3&lt;&gt;"NA",'GMT DATA'!N3&lt;&gt;"Inf"),'GMT DATA'!O3-'GMT DATA'!N3,"")</f>
        <v>0.55633916099999992</v>
      </c>
      <c r="O3" s="1">
        <f>IF(AND('GMT DATA'!O3&lt;&gt;"NA",'GMT DATA'!O3&lt;&gt;"Inf"),'GMT DATA'!O3,"")</f>
        <v>1.107858257</v>
      </c>
      <c r="P3" s="1">
        <f>IF(AND('GMT DATA'!P3&lt;&gt;"NA",'GMT DATA'!P3&lt;&gt;"Inf"),'GMT DATA'!P3-'GMT DATA'!O3,"")</f>
        <v>0.55633916000000005</v>
      </c>
      <c r="Q3" s="1">
        <f>IF(AND('GMT DATA'!Q3&lt;&gt;"NA",'GMT DATA'!Q3&lt;&gt;"Inf"),'GMT DATA'!R3-'GMT DATA'!Q3,"")</f>
        <v>1.3786514830000001</v>
      </c>
      <c r="R3" s="1">
        <f>IF(AND('GMT DATA'!R3&lt;&gt;"NA",'GMT DATA'!R3&lt;&gt;"Inf"),'GMT DATA'!R3,"")</f>
        <v>2.6329435320000001</v>
      </c>
      <c r="S3" s="1">
        <f>IF(AND('GMT DATA'!S3&lt;&gt;"NA",'GMT DATA'!S3&lt;&gt;"Inf"),'GMT DATA'!S3-'GMT DATA'!R3,"")</f>
        <v>1.3786514830000001</v>
      </c>
      <c r="T3" s="1">
        <f>IF(AND('GMT DATA'!T3&lt;&gt;"NA",'GMT DATA'!T3&lt;&gt;"Inf"),'GMT DATA'!U3-'GMT DATA'!T3,"")</f>
        <v>0.75117158700000008</v>
      </c>
      <c r="U3" s="1">
        <f>IF(AND('GMT DATA'!U3&lt;&gt;"NA",'GMT DATA'!U3&lt;&gt;"Inf"),'GMT DATA'!U3,"")</f>
        <v>1.1595282760000001</v>
      </c>
      <c r="V3" s="1">
        <f>IF(AND('GMT DATA'!V3&lt;&gt;"NA",'GMT DATA'!V3&lt;&gt;"Inf"),'GMT DATA'!V3-'GMT DATA'!U3,"")</f>
        <v>0.75117158799999983</v>
      </c>
      <c r="W3" s="1">
        <f>IF(AND('GMT DATA'!W3&lt;&gt;"NA",'GMT DATA'!W3&lt;&gt;"Inf"),'GMT DATA'!X3-'GMT DATA'!W3,"")</f>
        <v>5.4611261640000004</v>
      </c>
      <c r="X3" s="1">
        <f>IF(AND('GMT DATA'!X3&lt;&gt;"NA",'GMT DATA'!X3&lt;&gt;"Inf"),'GMT DATA'!X3,"")</f>
        <v>9.3216666670000006</v>
      </c>
      <c r="Y3" s="1">
        <f>IF(AND('GMT DATA'!Y3&lt;&gt;"NA",'GMT DATA'!Y3&lt;&gt;"Inf"),'GMT DATA'!Y3-'GMT DATA'!X3,"")</f>
        <v>5.4611261629999994</v>
      </c>
      <c r="Z3" s="1">
        <f>IF(AND('GMT DATA'!Z3&lt;&gt;"NA",'GMT DATA'!Z3&lt;&gt;"Inf"),'GMT DATA'!AA3-'GMT DATA'!Z3,"")</f>
        <v>2.4154742789999997</v>
      </c>
      <c r="AA3" s="1">
        <f>IF(AND('GMT DATA'!AA3&lt;&gt;"NA",'GMT DATA'!AA3&lt;&gt;"Inf"),'GMT DATA'!AA3,"")</f>
        <v>3.3883333329999998</v>
      </c>
      <c r="AB3" s="1">
        <f>IF(AND('GMT DATA'!AB3&lt;&gt;"NA",'GMT DATA'!AB3&lt;&gt;"Inf"),'GMT DATA'!AB3-'GMT DATA'!AA3,"")</f>
        <v>2.4154742790000001</v>
      </c>
      <c r="AC3" s="1">
        <f>IF(AND('GMT DATA'!AC3&lt;&gt;"NA",'GMT DATA'!AC3&lt;&gt;"Inf"),'GMT DATA'!AD3-'GMT DATA'!AC3,"")</f>
        <v>4.1835729400000012</v>
      </c>
      <c r="AD3" s="1">
        <f>IF(AND('GMT DATA'!AD3&lt;&gt;"NA",'GMT DATA'!AD3&lt;&gt;"Inf"),'GMT DATA'!AD3,"")</f>
        <v>-11.941190479999999</v>
      </c>
      <c r="AE3" s="1">
        <f>IF(AND('GMT DATA'!AE3&lt;&gt;"NA",'GMT DATA'!AE3&lt;&gt;"Inf"),'GMT DATA'!AE3-'GMT DATA'!AD3,"")</f>
        <v>4.1835729449999999</v>
      </c>
      <c r="AF3" s="1">
        <f>IF(AND('GMT DATA'!AF3&lt;&gt;"NA",'GMT DATA'!AF3&lt;&gt;"Inf"),'GMT DATA'!AG3-'GMT DATA'!AF3,"")</f>
        <v>2.0397877879999999</v>
      </c>
      <c r="AG3" s="1">
        <f>MAX(IF(AND('GMT DATA'!AG3&lt;&gt;"NA",'GMT DATA'!AG3&lt;&gt;"Inf"),'GMT DATA'!AG3,""),-AG$2)</f>
        <v>-5.1723809520000001</v>
      </c>
      <c r="AH3" s="1">
        <f>MAX(0,MIN(IF(AND('GMT DATA'!AH3&lt;&gt;"NA",'GMT DATA'!AH3&lt;&gt;"Inf"),'GMT DATA'!AH3-'GMT DATA'!AG3,""),AG3+AG$2))</f>
        <v>2.0397877870000003</v>
      </c>
      <c r="AI3" s="1">
        <f>IF(AND('GMT DATA'!AI3&lt;&gt;"NA",'GMT DATA'!AI3&lt;&gt;"Inf"),'GMT DATA'!AJ3-'GMT DATA'!AI3,"")</f>
        <v>3.985092903</v>
      </c>
      <c r="AJ3" s="1">
        <f>IF(AND('GMT DATA'!AJ3&lt;&gt;"NA",'GMT DATA'!AJ3&lt;&gt;"Inf"),'GMT DATA'!AJ3,"")</f>
        <v>5.4950000000000001</v>
      </c>
      <c r="AK3" s="1">
        <f>IF(AND('GMT DATA'!AK3&lt;&gt;"NA",'GMT DATA'!AK3&lt;&gt;"Inf"),'GMT DATA'!AK3-'GMT DATA'!AJ3,"")</f>
        <v>3.9850929029999991</v>
      </c>
      <c r="AL3" s="1">
        <f>IF(AND('GMT DATA'!AL3&lt;&gt;"NA",'GMT DATA'!AL3&lt;&gt;"Inf"),'GMT DATA'!AM3-'GMT DATA'!AL3,"")</f>
        <v>4.2725465419999988</v>
      </c>
      <c r="AM3" s="1">
        <f>IF(AND('GMT DATA'!AM3&lt;&gt;"NA",'GMT DATA'!AM3&lt;&gt;"Inf"),'GMT DATA'!AM3,"")</f>
        <v>-5.4435714290000004</v>
      </c>
      <c r="AN3" s="1">
        <f>IF(AND('GMT DATA'!AN3&lt;&gt;"NA",'GMT DATA'!AN3&lt;&gt;"Inf"),'GMT DATA'!AN3-'GMT DATA'!AM3,"")</f>
        <v>4.2725465430000007</v>
      </c>
      <c r="AO3" s="1">
        <f>IF(AND('GMT DATA'!AO3&lt;&gt;"NA",'GMT DATA'!AO3&lt;&gt;"Inf"),'GMT DATA'!AP3-'GMT DATA'!AO3,"")</f>
        <v>6.0354373609999996</v>
      </c>
      <c r="AP3" s="1">
        <f>IF(AND('GMT DATA'!AP3&lt;&gt;"NA",'GMT DATA'!AP3&lt;&gt;"Inf"),'GMT DATA'!AP3,"")</f>
        <v>10.93857143</v>
      </c>
      <c r="AQ3" s="1">
        <f>IF(AND('GMT DATA'!AQ3&lt;&gt;"NA",'GMT DATA'!AQ3&lt;&gt;"Inf"),'GMT DATA'!AQ3-'GMT DATA'!AP3,"")</f>
        <v>6.0354373599999995</v>
      </c>
      <c r="AR3" s="1">
        <f>IF(AND('GMT DATA'!AR3&lt;&gt;"NA",'GMT DATA'!AR3&lt;&gt;"Inf"),'GMT DATA'!AS3-'GMT DATA'!AR3,"")</f>
        <v>3.3667715860000005</v>
      </c>
      <c r="AS3" s="1">
        <f>IF(AND('GMT DATA'!AS3&lt;&gt;"NA",'GMT DATA'!AS3&lt;&gt;"Inf"),'GMT DATA'!AS3,"")</f>
        <v>-5.9926190479999999</v>
      </c>
      <c r="AT3" s="1">
        <f>IF(AND('GMT DATA'!AT3&lt;&gt;"NA",'GMT DATA'!AT3&lt;&gt;"Inf"),'GMT DATA'!AT3-'GMT DATA'!AS3,"")</f>
        <v>3.366771586</v>
      </c>
      <c r="AU3" s="1">
        <f>IF(AND('GMT DATA'!AU3&lt;&gt;"NA",'GMT DATA'!AU3&lt;&gt;"Inf"),'GMT DATA'!AV3-'GMT DATA'!AU3,"")</f>
        <v>3.6133569810000004</v>
      </c>
      <c r="AV3" s="1">
        <f>IF(AND('GMT DATA'!AV3&lt;&gt;"NA",'GMT DATA'!AV3&lt;&gt;"Inf"),'GMT DATA'!AV3,"")</f>
        <v>5.0707142860000003</v>
      </c>
      <c r="AW3" s="1">
        <f>IF(AND('GMT DATA'!AW3&lt;&gt;"NA",'GMT DATA'!AW3&lt;&gt;"Inf"),'GMT DATA'!AW3-'GMT DATA'!AV3,"")</f>
        <v>3.6133569799999998</v>
      </c>
      <c r="AX3" s="1">
        <f>IF(AND('GMT DATA'!AX3&lt;&gt;"NA",'GMT DATA'!AX3&lt;&gt;"Inf"),'GMT DATA'!AY3-'GMT DATA'!AX3,"")</f>
        <v>4.7205426910000003</v>
      </c>
      <c r="AY3" s="1">
        <f>IF(AND('GMT DATA'!AY3&lt;&gt;"NA",'GMT DATA'!AY3&lt;&gt;"Inf"),'GMT DATA'!AY3,"")</f>
        <v>11.063333330000001</v>
      </c>
      <c r="AZ3" s="1">
        <f>IF(AND('GMT DATA'!AZ3&lt;&gt;"NA",'GMT DATA'!AZ3&lt;&gt;"Inf"),'GMT DATA'!AZ3-'GMT DATA'!AY3,"")</f>
        <v>4.7205426999999993</v>
      </c>
      <c r="BA3" s="1">
        <f>IF(AND('GMT DATA'!BA3&lt;&gt;"NA",'GMT DATA'!BA3&lt;&gt;"Inf"),'GMT DATA'!BB3-'GMT DATA'!BA3,"")</f>
        <v>85.676944700000007</v>
      </c>
      <c r="BB3" s="1">
        <f>IF(AND('GMT DATA'!BB3&lt;&gt;"NA",'GMT DATA'!BB3&lt;&gt;"Inf"),'GMT DATA'!BB3,"")</f>
        <v>242.80934970000001</v>
      </c>
      <c r="BC3" s="1">
        <f>IF(AND('GMT DATA'!BC3&lt;&gt;"NA",'GMT DATA'!BC3&lt;&gt;"Inf"),'GMT DATA'!BC3-'GMT DATA'!BB3,"")</f>
        <v>85.676944799999973</v>
      </c>
      <c r="BD3" s="1">
        <f>IF(AND('GMT DATA'!BD3&lt;&gt;"NA",'GMT DATA'!BD3&lt;&gt;"Inf"),'GMT DATA'!BE3-'GMT DATA'!BD3,"")</f>
        <v>69.730301699999998</v>
      </c>
      <c r="BE3" s="1">
        <f>IF(AND('GMT DATA'!BE3&lt;&gt;"NA",'GMT DATA'!BE3&lt;&gt;"Inf"),'GMT DATA'!BE3,"")</f>
        <v>191.7471462</v>
      </c>
      <c r="BF3" s="1">
        <f>IF(AND('GMT DATA'!BF3&lt;&gt;"NA",'GMT DATA'!BF3&lt;&gt;"Inf"),'GMT DATA'!BF3-'GMT DATA'!BE3,"")</f>
        <v>69.730301700000012</v>
      </c>
      <c r="BG3" s="1">
        <f>IF(AND('GMT DATA'!BG3&lt;&gt;"NA",'GMT DATA'!BG3&lt;&gt;"Inf"),'GMT DATA'!BH3-'GMT DATA'!BG3,"")</f>
        <v>66.705208000000013</v>
      </c>
      <c r="BH3" s="1">
        <f>IF(AND('GMT DATA'!BH3&lt;&gt;"NA",'GMT DATA'!BH3&lt;&gt;"Inf"),'GMT DATA'!BH3,"")</f>
        <v>181.83439770000001</v>
      </c>
      <c r="BI3" s="1">
        <f>IF(AND('GMT DATA'!BI3&lt;&gt;"NA",'GMT DATA'!BI3&lt;&gt;"Inf"),'GMT DATA'!BI3-'GMT DATA'!BH3,"")</f>
        <v>66.705207999999999</v>
      </c>
      <c r="BJ3" s="1">
        <f>IF(AND('GMT DATA'!BJ3&lt;&gt;"NA",'GMT DATA'!BJ3&lt;&gt;"Inf"),'GMT DATA'!BK3-'GMT DATA'!BJ3,"")</f>
        <v>63.917358000000007</v>
      </c>
      <c r="BK3" s="1">
        <f>IF(AND('GMT DATA'!BK3&lt;&gt;"NA",'GMT DATA'!BK3&lt;&gt;"Inf"),'GMT DATA'!BK3,"")</f>
        <v>171.9828162</v>
      </c>
      <c r="BL3" s="1">
        <f>IF(AND('GMT DATA'!BL3&lt;&gt;"NA",'GMT DATA'!BL3&lt;&gt;"Inf"),'GMT DATA'!BL3-'GMT DATA'!BK3,"")</f>
        <v>63.917358100000001</v>
      </c>
      <c r="BM3" s="1">
        <f>IF(AND('GMT DATA'!BM3&lt;&gt;"NA",'GMT DATA'!BM3&lt;&gt;"Inf"),'GMT DATA'!BN3-'GMT DATA'!BM3,"")</f>
        <v>55.301632859999998</v>
      </c>
      <c r="BN3" s="1">
        <f>IF(AND('GMT DATA'!BN3&lt;&gt;"NA",'GMT DATA'!BN3&lt;&gt;"Inf"),'GMT DATA'!BN3,"")</f>
        <v>141.64052169999999</v>
      </c>
      <c r="BO3" s="1">
        <f>IF(AND('GMT DATA'!BO3&lt;&gt;"NA",'GMT DATA'!BO3&lt;&gt;"Inf"),'GMT DATA'!BO3-'GMT DATA'!BN3,"")</f>
        <v>55.301632900000016</v>
      </c>
      <c r="BP3" s="1">
        <f>IF(AND('GMT DATA'!BP3&lt;&gt;"NA",'GMT DATA'!BP3&lt;&gt;"Inf"),'GMT DATA'!BQ3-'GMT DATA'!BP3,"")</f>
        <v>38.913696889999997</v>
      </c>
      <c r="BQ3" s="1">
        <f>IF(AND('GMT DATA'!BQ3&lt;&gt;"NA",'GMT DATA'!BQ3&lt;&gt;"Inf"),'GMT DATA'!BQ3,"")</f>
        <v>83.604461529999995</v>
      </c>
      <c r="BR3" s="1">
        <f>IF(AND('GMT DATA'!BR3&lt;&gt;"NA",'GMT DATA'!BR3&lt;&gt;"Inf"),'GMT DATA'!BR3-'GMT DATA'!BQ3,"")</f>
        <v>38.91369687000001</v>
      </c>
      <c r="BS3" s="1">
        <f>IF(AND('GMT DATA'!BS3&lt;&gt;"NA",'GMT DATA'!BS3&lt;&gt;"Inf"),'GMT DATA'!BT3-'GMT DATA'!BS3,"")</f>
        <v>155.7163741</v>
      </c>
      <c r="BT3" s="1">
        <f>IF(AND('GMT DATA'!BT3&lt;&gt;"NA",'GMT DATA'!BT3&lt;&gt;"Inf"),'GMT DATA'!BT3,"")</f>
        <v>-454.0310996</v>
      </c>
      <c r="BU3" s="1">
        <f>IF(AND('GMT DATA'!BU3&lt;&gt;"NA",'GMT DATA'!BU3&lt;&gt;"Inf"),'GMT DATA'!BU3-'GMT DATA'!BT3,"")</f>
        <v>155.71637420000002</v>
      </c>
      <c r="BV3" s="1">
        <f>IF(AND('GMT DATA'!BV3&lt;&gt;"NA",'GMT DATA'!BV3&lt;&gt;"Inf"),'GMT DATA'!BW3-'GMT DATA'!BV3,"")</f>
        <v>92.673445399999991</v>
      </c>
      <c r="BW3" s="1">
        <f>IF(AND('GMT DATA'!BW3&lt;&gt;"NA",'GMT DATA'!BW3&lt;&gt;"Inf"),'GMT DATA'!BW3,"")</f>
        <v>298.10869869999999</v>
      </c>
      <c r="BX3" s="1">
        <f>IF(AND('GMT DATA'!BX3&lt;&gt;"NA",'GMT DATA'!BX3&lt;&gt;"Inf"),'GMT DATA'!BX3-'GMT DATA'!BW3,"")</f>
        <v>92.673445399999991</v>
      </c>
      <c r="BY3" s="4">
        <f>IF(AND('GMT DATA'!BY3&lt;&gt;"NA",'GMT DATA'!BY3&lt;&gt;"Inf"),'GMT DATA'!BZ3-'GMT DATA'!BY3,"")</f>
        <v>9.0354697999999997E-2</v>
      </c>
      <c r="BZ3" s="4">
        <f>IF(AND('GMT DATA'!BZ3&lt;&gt;"NA",'GMT DATA'!BZ3&lt;&gt;"Inf"),'GMT DATA'!BZ3,"")</f>
        <v>7.176399E-2</v>
      </c>
      <c r="CA3" s="4">
        <f>IF(AND('GMT DATA'!CA3&lt;&gt;"NA",'GMT DATA'!CA3&lt;&gt;"Inf"),'GMT DATA'!CA3-'GMT DATA'!BZ3,"")</f>
        <v>9.0354697000000012E-2</v>
      </c>
      <c r="CB3" s="4">
        <f>IF(AND('GMT DATA'!CB3&lt;&gt;"NA",'GMT DATA'!CB3&lt;&gt;"Inf"),'GMT DATA'!CC3-'GMT DATA'!CB3,"")</f>
        <v>0.114890878</v>
      </c>
      <c r="CC3" s="4">
        <f>IF(AND('GMT DATA'!CC3&lt;&gt;"NA",'GMT DATA'!CC3&lt;&gt;"Inf"),'GMT DATA'!CC3,"")</f>
        <v>4.4864972000000003E-2</v>
      </c>
      <c r="CD3" s="4">
        <f>IF(AND('GMT DATA'!CD3&lt;&gt;"NA",'GMT DATA'!CD3&lt;&gt;"Inf"),'GMT DATA'!CD3-'GMT DATA'!CC3,"")</f>
        <v>0.114890877</v>
      </c>
      <c r="CE3" s="4">
        <f>IF(AND('GMT DATA'!CE3&lt;&gt;"NA",'GMT DATA'!CE3&lt;&gt;"Inf"),'GMT DATA'!CF3-'GMT DATA'!CE3,"")</f>
        <v>9.3130735999999992E-2</v>
      </c>
      <c r="CF3" s="4">
        <f>IF(AND('GMT DATA'!CF3&lt;&gt;"NA",'GMT DATA'!CF3&lt;&gt;"Inf"),'GMT DATA'!CF3,"")</f>
        <v>3.6795251000000001E-2</v>
      </c>
      <c r="CG3" s="4">
        <f>IF(AND('GMT DATA'!CG3&lt;&gt;"NA",'GMT DATA'!CG3&lt;&gt;"Inf"),'GMT DATA'!CG3-'GMT DATA'!CF3,"")</f>
        <v>9.3130736999999991E-2</v>
      </c>
      <c r="CH3" s="1">
        <f>IF(AND('GMT DATA'!CH3&lt;&gt;"NA",'GMT DATA'!CH3&lt;&gt;"Inf"),'GMT DATA'!CI3-'GMT DATA'!CH3,"")</f>
        <v>5.4348966929999998</v>
      </c>
      <c r="CI3" s="1">
        <f>IF(AND('GMT DATA'!CI3&lt;&gt;"NA",'GMT DATA'!CI3&lt;&gt;"Inf"),'GMT DATA'!CI3,"")</f>
        <v>2.3399333599999999</v>
      </c>
      <c r="CJ3" s="1">
        <f>IF(AND('GMT DATA'!CJ3&lt;&gt;"NA",'GMT DATA'!CJ3&lt;&gt;"Inf"),'GMT DATA'!CJ3-'GMT DATA'!CI3,"")</f>
        <v>5.4348966929999998</v>
      </c>
      <c r="CK3" s="1">
        <f>IF(AND('GMT DATA'!CK3&lt;&gt;"NA",'GMT DATA'!CK3&lt;&gt;"Inf"),'GMT DATA'!CL3-'GMT DATA'!CK3,"")</f>
        <v>3.1300315880000005</v>
      </c>
      <c r="CL3" s="1">
        <f>IF(AND('GMT DATA'!CL3&lt;&gt;"NA",'GMT DATA'!CL3&lt;&gt;"Inf"),'GMT DATA'!CL3,"")</f>
        <v>-0.94904761900000001</v>
      </c>
      <c r="CM3" s="1">
        <f>IF(AND('GMT DATA'!CM3&lt;&gt;"NA",'GMT DATA'!CM3&lt;&gt;"Inf"),'GMT DATA'!CM3-'GMT DATA'!CL3,"")</f>
        <v>3.130031588</v>
      </c>
      <c r="CN3" s="1">
        <f>IF(AND('GMT DATA'!CN3&lt;&gt;"NA",'GMT DATA'!CN3&lt;&gt;"Inf"),'GMT DATA'!CO3-'GMT DATA'!CN3,"")</f>
        <v>2.6532667270000001</v>
      </c>
      <c r="CO3" s="1">
        <f>IF(AND('GMT DATA'!CO3&lt;&gt;"NA",'GMT DATA'!CO3&lt;&gt;"Inf"),'GMT DATA'!CO3,"")</f>
        <v>0.32190476200000001</v>
      </c>
      <c r="CP3" s="1">
        <f>IF(AND('GMT DATA'!CP3&lt;&gt;"NA",'GMT DATA'!CP3&lt;&gt;"Inf"),'GMT DATA'!CP3-'GMT DATA'!CO3,"")</f>
        <v>2.6532667270000001</v>
      </c>
      <c r="CQ3" s="1">
        <f>IF(AND('GMT DATA'!CQ3&lt;&gt;"NA",'GMT DATA'!CQ3&lt;&gt;"Inf"),'GMT DATA'!CR3-'GMT DATA'!CQ3,"")</f>
        <v>4.2653486870000004</v>
      </c>
      <c r="CR3" s="1">
        <f>IF(AND('GMT DATA'!CR3&lt;&gt;"NA",'GMT DATA'!CR3&lt;&gt;"Inf"),'GMT DATA'!CR3,"")</f>
        <v>0.58523809500000001</v>
      </c>
      <c r="CS3" s="1">
        <f>IF(AND('GMT DATA'!CS3&lt;&gt;"NA",'GMT DATA'!CS3&lt;&gt;"Inf"),'GMT DATA'!CS3-'GMT DATA'!CR3,"")</f>
        <v>4.2653486879999996</v>
      </c>
      <c r="CT3" s="1">
        <f>IF(AND('GMT DATA'!CT3&lt;&gt;"NA",'GMT DATA'!CT3&lt;&gt;"Inf"),'GMT DATA'!CU3-'GMT DATA'!CT3,"")</f>
        <v>0.37236755600000004</v>
      </c>
      <c r="CU3" s="1">
        <f>IF(AND('GMT DATA'!CU3&lt;&gt;"NA",'GMT DATA'!CU3&lt;&gt;"Inf"),'GMT DATA'!CU3,"")</f>
        <v>0.22476190500000001</v>
      </c>
      <c r="CV3" s="1">
        <f>IF(AND('GMT DATA'!CV3&lt;&gt;"NA",'GMT DATA'!CV3&lt;&gt;"Inf"),'GMT DATA'!CV3-'GMT DATA'!CU3,"")</f>
        <v>0.37236755499999996</v>
      </c>
      <c r="CW3" s="1">
        <f>IF(AND('GMT DATA'!CW3&lt;&gt;"NA",'GMT DATA'!CW3&lt;&gt;"Inf"),'GMT DATA'!CX3-'GMT DATA'!CW3,"")</f>
        <v>8.3417694000000014E-2</v>
      </c>
      <c r="CX3" s="1">
        <f>IF(AND('GMT DATA'!CX3&lt;&gt;"NA",'GMT DATA'!CX3&lt;&gt;"Inf"),'GMT DATA'!CX3,"")</f>
        <v>-6.3879199999999997E-2</v>
      </c>
      <c r="CY3" s="1">
        <f>IF(AND('GMT DATA'!CY3&lt;&gt;"NA",'GMT DATA'!CY3&lt;&gt;"Inf"),'GMT DATA'!CY3-'GMT DATA'!CX3,"")</f>
        <v>8.3417695E-2</v>
      </c>
      <c r="CZ3" s="1">
        <f>IF(AND('GMT DATA'!CZ3&lt;&gt;"NA",'GMT DATA'!CZ3&lt;&gt;"Inf"),'GMT DATA'!DA3-'GMT DATA'!CZ3,"")</f>
        <v>2.1374007910000001</v>
      </c>
      <c r="DA3" s="1">
        <f>IF(AND('GMT DATA'!DA3&lt;&gt;"NA",'GMT DATA'!DA3&lt;&gt;"Inf"),'GMT DATA'!DA3,"")</f>
        <v>1.7935569819999999</v>
      </c>
      <c r="DB3" s="1">
        <f>IF(AND('GMT DATA'!DB3&lt;&gt;"NA",'GMT DATA'!DB3&lt;&gt;"Inf"),'GMT DATA'!DB3-'GMT DATA'!DA3,"")</f>
        <v>2.1374007910000001</v>
      </c>
      <c r="DC3" s="1">
        <f>IF(AND('GMT DATA'!DC3&lt;&gt;"NA",'GMT DATA'!DC3&lt;&gt;"Inf"),'GMT DATA'!DD3-'GMT DATA'!DC3,"")</f>
        <v>11.549490663999999</v>
      </c>
      <c r="DD3" s="1">
        <f>IF(AND('GMT DATA'!DD3&lt;&gt;"NA",'GMT DATA'!DD3&lt;&gt;"Inf"),'GMT DATA'!DD3,"")</f>
        <v>1.1821821939999999</v>
      </c>
      <c r="DE3" s="1">
        <f>IF(AND('GMT DATA'!DE3&lt;&gt;"NA",'GMT DATA'!DE3&lt;&gt;"Inf"),'GMT DATA'!DE3-'GMT DATA'!DD3,"")</f>
        <v>11.549490666000001</v>
      </c>
    </row>
    <row r="4" spans="1:109">
      <c r="A4" t="str">
        <f>IF(AND('GMT DATA'!A4&lt;&gt;"NA",'GMT DATA'!A4&lt;&gt;"Inf"),'GMT DATA'!A4,"")</f>
        <v>+1.5C</v>
      </c>
      <c r="B4" s="1">
        <f>IF(AND('GMT DATA'!B4&lt;&gt;"NA",'GMT DATA'!B4&lt;&gt;"Inf"),'GMT DATA'!C4-'GMT DATA'!B4,"")</f>
        <v>1.3252925960000002</v>
      </c>
      <c r="C4" s="1">
        <f>IF(AND('GMT DATA'!C4&lt;&gt;"NA",'GMT DATA'!C4&lt;&gt;"Inf"),'GMT DATA'!C4,"")</f>
        <v>2.4649684760000001</v>
      </c>
      <c r="D4" s="1">
        <f>IF(AND('GMT DATA'!D4&lt;&gt;"NA",'GMT DATA'!D4&lt;&gt;"Inf"),'GMT DATA'!D4-'GMT DATA'!C4,"")</f>
        <v>1.3252925950000001</v>
      </c>
      <c r="E4" s="1">
        <f>IF(AND('GMT DATA'!E4&lt;&gt;"NA",'GMT DATA'!E4&lt;&gt;"Inf"),'GMT DATA'!F4-'GMT DATA'!E4,"")</f>
        <v>0.57390939599999991</v>
      </c>
      <c r="F4" s="1">
        <f>IF(AND('GMT DATA'!F4&lt;&gt;"NA",'GMT DATA'!F4&lt;&gt;"Inf"),'GMT DATA'!F4,"")</f>
        <v>1.903807813</v>
      </c>
      <c r="G4" s="1">
        <f>IF(AND('GMT DATA'!G4&lt;&gt;"NA",'GMT DATA'!G4&lt;&gt;"Inf"),'GMT DATA'!G4-'GMT DATA'!F4,"")</f>
        <v>0.57390939699999977</v>
      </c>
      <c r="H4" s="1">
        <f>IF(AND('GMT DATA'!H4&lt;&gt;"NA",'GMT DATA'!H4&lt;&gt;"Inf"),'GMT DATA'!I4-'GMT DATA'!H4,"")</f>
        <v>0.49832754199999996</v>
      </c>
      <c r="I4" s="1">
        <f>IF(AND('GMT DATA'!I4&lt;&gt;"NA",'GMT DATA'!I4&lt;&gt;"Inf"),'GMT DATA'!I4,"")</f>
        <v>1.8160277419999999</v>
      </c>
      <c r="J4" s="1">
        <f>IF(AND('GMT DATA'!J4&lt;&gt;"NA",'GMT DATA'!J4&lt;&gt;"Inf"),'GMT DATA'!J4-'GMT DATA'!I4,"")</f>
        <v>0.49832754199999996</v>
      </c>
      <c r="K4" s="1">
        <f>IF(AND('GMT DATA'!K4&lt;&gt;"NA",'GMT DATA'!K4&lt;&gt;"Inf"),'GMT DATA'!L4-'GMT DATA'!K4,"")</f>
        <v>1.372743372</v>
      </c>
      <c r="L4" s="1">
        <f>IF(AND('GMT DATA'!L4&lt;&gt;"NA",'GMT DATA'!L4&lt;&gt;"Inf"),'GMT DATA'!L4,"")</f>
        <v>2.3171255070000001</v>
      </c>
      <c r="M4" s="1">
        <f>IF(AND('GMT DATA'!M4&lt;&gt;"NA",'GMT DATA'!M4&lt;&gt;"Inf"),'GMT DATA'!M4-'GMT DATA'!L4,"")</f>
        <v>1.3727433709999999</v>
      </c>
      <c r="N4" s="1">
        <f>IF(AND('GMT DATA'!N4&lt;&gt;"NA",'GMT DATA'!N4&lt;&gt;"Inf"),'GMT DATA'!O4-'GMT DATA'!N4,"")</f>
        <v>0.72502825400000015</v>
      </c>
      <c r="O4" s="1">
        <f>IF(AND('GMT DATA'!O4&lt;&gt;"NA",'GMT DATA'!O4&lt;&gt;"Inf"),'GMT DATA'!O4,"")</f>
        <v>1.9171961340000001</v>
      </c>
      <c r="P4" s="1">
        <f>IF(AND('GMT DATA'!P4&lt;&gt;"NA",'GMT DATA'!P4&lt;&gt;"Inf"),'GMT DATA'!P4-'GMT DATA'!O4,"")</f>
        <v>0.72502825399999971</v>
      </c>
      <c r="Q4" s="1">
        <f>IF(AND('GMT DATA'!Q4&lt;&gt;"NA",'GMT DATA'!Q4&lt;&gt;"Inf"),'GMT DATA'!R4-'GMT DATA'!Q4,"")</f>
        <v>1.6041716609999996</v>
      </c>
      <c r="R4" s="1">
        <f>IF(AND('GMT DATA'!R4&lt;&gt;"NA",'GMT DATA'!R4&lt;&gt;"Inf"),'GMT DATA'!R4,"")</f>
        <v>3.6721918169999999</v>
      </c>
      <c r="S4" s="1">
        <f>IF(AND('GMT DATA'!S4&lt;&gt;"NA",'GMT DATA'!S4&lt;&gt;"Inf"),'GMT DATA'!S4-'GMT DATA'!R4,"")</f>
        <v>1.6041716610000005</v>
      </c>
      <c r="T4" s="1">
        <f>IF(AND('GMT DATA'!T4&lt;&gt;"NA",'GMT DATA'!T4&lt;&gt;"Inf"),'GMT DATA'!U4-'GMT DATA'!T4,"")</f>
        <v>1.0105021830000001</v>
      </c>
      <c r="U4" s="1">
        <f>IF(AND('GMT DATA'!U4&lt;&gt;"NA",'GMT DATA'!U4&lt;&gt;"Inf"),'GMT DATA'!U4,"")</f>
        <v>2.216449677</v>
      </c>
      <c r="V4" s="1">
        <f>IF(AND('GMT DATA'!V4&lt;&gt;"NA",'GMT DATA'!V4&lt;&gt;"Inf"),'GMT DATA'!V4-'GMT DATA'!U4,"")</f>
        <v>1.0105021829999998</v>
      </c>
      <c r="W4" s="1">
        <f>IF(AND('GMT DATA'!W4&lt;&gt;"NA",'GMT DATA'!W4&lt;&gt;"Inf"),'GMT DATA'!X4-'GMT DATA'!W4,"")</f>
        <v>7.6143136100000017</v>
      </c>
      <c r="X4" s="1">
        <f>IF(AND('GMT DATA'!X4&lt;&gt;"NA",'GMT DATA'!X4&lt;&gt;"Inf"),'GMT DATA'!X4,"")</f>
        <v>17.643095240000001</v>
      </c>
      <c r="Y4" s="1">
        <f>IF(AND('GMT DATA'!Y4&lt;&gt;"NA",'GMT DATA'!Y4&lt;&gt;"Inf"),'GMT DATA'!Y4-'GMT DATA'!X4,"")</f>
        <v>7.61431361</v>
      </c>
      <c r="Z4" s="1">
        <f>IF(AND('GMT DATA'!Z4&lt;&gt;"NA",'GMT DATA'!Z4&lt;&gt;"Inf"),'GMT DATA'!AA4-'GMT DATA'!Z4,"")</f>
        <v>3.8473977190000004</v>
      </c>
      <c r="AA4" s="1">
        <f>IF(AND('GMT DATA'!AA4&lt;&gt;"NA",'GMT DATA'!AA4&lt;&gt;"Inf"),'GMT DATA'!AA4,"")</f>
        <v>6.8454761900000003</v>
      </c>
      <c r="AB4" s="1">
        <f>IF(AND('GMT DATA'!AB4&lt;&gt;"NA",'GMT DATA'!AB4&lt;&gt;"Inf"),'GMT DATA'!AB4-'GMT DATA'!AA4,"")</f>
        <v>3.8473977199999991</v>
      </c>
      <c r="AC4" s="1">
        <f>IF(AND('GMT DATA'!AC4&lt;&gt;"NA",'GMT DATA'!AC4&lt;&gt;"Inf"),'GMT DATA'!AD4-'GMT DATA'!AC4,"")</f>
        <v>5.2019831300000021</v>
      </c>
      <c r="AD4" s="1">
        <f>IF(AND('GMT DATA'!AD4&lt;&gt;"NA",'GMT DATA'!AD4&lt;&gt;"Inf"),'GMT DATA'!AD4,"")</f>
        <v>-19.307857139999999</v>
      </c>
      <c r="AE4" s="1">
        <f>IF(AND('GMT DATA'!AE4&lt;&gt;"NA",'GMT DATA'!AE4&lt;&gt;"Inf"),'GMT DATA'!AE4-'GMT DATA'!AD4,"")</f>
        <v>5.2019831199999995</v>
      </c>
      <c r="AF4" s="1">
        <f>IF(AND('GMT DATA'!AF4&lt;&gt;"NA",'GMT DATA'!AF4&lt;&gt;"Inf"),'GMT DATA'!AG4-'GMT DATA'!AF4,"")</f>
        <v>2.982932353999999</v>
      </c>
      <c r="AG4" s="1">
        <f>MAX(IF(AND('GMT DATA'!AG4&lt;&gt;"NA",'GMT DATA'!AG4&lt;&gt;"Inf"),'GMT DATA'!AG4,""),-AG$2)</f>
        <v>-6.7414285710000001</v>
      </c>
      <c r="AH4" s="1">
        <f>MAX(0,MIN(IF(AND('GMT DATA'!AH4&lt;&gt;"NA",'GMT DATA'!AH4&lt;&gt;"Inf"),'GMT DATA'!AH4-'GMT DATA'!AG4,""),AG4+AG$2))</f>
        <v>2.9829323530000003</v>
      </c>
      <c r="AI4" s="1">
        <f>IF(AND('GMT DATA'!AI4&lt;&gt;"NA",'GMT DATA'!AI4&lt;&gt;"Inf"),'GMT DATA'!AJ4-'GMT DATA'!AI4,"")</f>
        <v>3.587583004999999</v>
      </c>
      <c r="AJ4" s="1">
        <f>IF(AND('GMT DATA'!AJ4&lt;&gt;"NA",'GMT DATA'!AJ4&lt;&gt;"Inf"),'GMT DATA'!AJ4,"")</f>
        <v>9.7973809519999993</v>
      </c>
      <c r="AK4" s="1">
        <f>IF(AND('GMT DATA'!AK4&lt;&gt;"NA",'GMT DATA'!AK4&lt;&gt;"Inf"),'GMT DATA'!AK4-'GMT DATA'!AJ4,"")</f>
        <v>3.5875830080000011</v>
      </c>
      <c r="AL4" s="1">
        <f>IF(AND('GMT DATA'!AL4&lt;&gt;"NA",'GMT DATA'!AL4&lt;&gt;"Inf"),'GMT DATA'!AM4-'GMT DATA'!AL4,"")</f>
        <v>5.4062497310000008</v>
      </c>
      <c r="AM4" s="1">
        <f>IF(AND('GMT DATA'!AM4&lt;&gt;"NA",'GMT DATA'!AM4&lt;&gt;"Inf"),'GMT DATA'!AM4,"")</f>
        <v>-9.3340476189999997</v>
      </c>
      <c r="AN4" s="1">
        <f>IF(AND('GMT DATA'!AN4&lt;&gt;"NA",'GMT DATA'!AN4&lt;&gt;"Inf"),'GMT DATA'!AN4-'GMT DATA'!AM4,"")</f>
        <v>5.4062497319999991</v>
      </c>
      <c r="AO4" s="1">
        <f>IF(AND('GMT DATA'!AO4&lt;&gt;"NA",'GMT DATA'!AO4&lt;&gt;"Inf"),'GMT DATA'!AP4-'GMT DATA'!AO4,"")</f>
        <v>6.0629786200000009</v>
      </c>
      <c r="AP4" s="1">
        <f>IF(AND('GMT DATA'!AP4&lt;&gt;"NA",'GMT DATA'!AP4&lt;&gt;"Inf"),'GMT DATA'!AP4,"")</f>
        <v>19.131428570000001</v>
      </c>
      <c r="AQ4" s="1">
        <f>IF(AND('GMT DATA'!AQ4&lt;&gt;"NA",'GMT DATA'!AQ4&lt;&gt;"Inf"),'GMT DATA'!AQ4-'GMT DATA'!AP4,"")</f>
        <v>6.0629786199999991</v>
      </c>
      <c r="AR4" s="1">
        <f>IF(AND('GMT DATA'!AR4&lt;&gt;"NA",'GMT DATA'!AR4&lt;&gt;"Inf"),'GMT DATA'!AS4-'GMT DATA'!AR4,"")</f>
        <v>3.6940146289999998</v>
      </c>
      <c r="AS4" s="1">
        <f>IF(AND('GMT DATA'!AS4&lt;&gt;"NA",'GMT DATA'!AS4&lt;&gt;"Inf"),'GMT DATA'!AS4,"")</f>
        <v>-8.6259523809999994</v>
      </c>
      <c r="AT4" s="1">
        <f>IF(AND('GMT DATA'!AT4&lt;&gt;"NA",'GMT DATA'!AT4&lt;&gt;"Inf"),'GMT DATA'!AT4-'GMT DATA'!AS4,"")</f>
        <v>3.6940146269999996</v>
      </c>
      <c r="AU4" s="1">
        <f>IF(AND('GMT DATA'!AU4&lt;&gt;"NA",'GMT DATA'!AU4&lt;&gt;"Inf"),'GMT DATA'!AV4-'GMT DATA'!AU4,"")</f>
        <v>5.2080547280000005</v>
      </c>
      <c r="AV4" s="1">
        <f>IF(AND('GMT DATA'!AV4&lt;&gt;"NA",'GMT DATA'!AV4&lt;&gt;"Inf"),'GMT DATA'!AV4,"")</f>
        <v>8.456428571</v>
      </c>
      <c r="AW4" s="1">
        <f>IF(AND('GMT DATA'!AW4&lt;&gt;"NA",'GMT DATA'!AW4&lt;&gt;"Inf"),'GMT DATA'!AW4-'GMT DATA'!AV4,"")</f>
        <v>5.2080547290000005</v>
      </c>
      <c r="AX4" s="1">
        <f>IF(AND('GMT DATA'!AX4&lt;&gt;"NA",'GMT DATA'!AX4&lt;&gt;"Inf"),'GMT DATA'!AY4-'GMT DATA'!AX4,"")</f>
        <v>5.536248650000001</v>
      </c>
      <c r="AY4" s="1">
        <f>IF(AND('GMT DATA'!AY4&lt;&gt;"NA",'GMT DATA'!AY4&lt;&gt;"Inf"),'GMT DATA'!AY4,"")</f>
        <v>17.082380950000001</v>
      </c>
      <c r="AZ4" s="1">
        <f>IF(AND('GMT DATA'!AZ4&lt;&gt;"NA",'GMT DATA'!AZ4&lt;&gt;"Inf"),'GMT DATA'!AZ4-'GMT DATA'!AY4,"")</f>
        <v>5.5362486599999983</v>
      </c>
      <c r="BA4" s="1">
        <f>IF(AND('GMT DATA'!BA4&lt;&gt;"NA",'GMT DATA'!BA4&lt;&gt;"Inf"),'GMT DATA'!BB4-'GMT DATA'!BA4,"")</f>
        <v>118.96160879999996</v>
      </c>
      <c r="BB4" s="1">
        <f>IF(AND('GMT DATA'!BB4&lt;&gt;"NA",'GMT DATA'!BB4&lt;&gt;"Inf"),'GMT DATA'!BB4,"")</f>
        <v>409.13317549999999</v>
      </c>
      <c r="BC4" s="1">
        <f>IF(AND('GMT DATA'!BC4&lt;&gt;"NA",'GMT DATA'!BC4&lt;&gt;"Inf"),'GMT DATA'!BC4-'GMT DATA'!BB4,"")</f>
        <v>118.96160889999999</v>
      </c>
      <c r="BD4" s="1">
        <f>IF(AND('GMT DATA'!BD4&lt;&gt;"NA",'GMT DATA'!BD4&lt;&gt;"Inf"),'GMT DATA'!BE4-'GMT DATA'!BD4,"")</f>
        <v>98.640947899999986</v>
      </c>
      <c r="BE4" s="1">
        <f>IF(AND('GMT DATA'!BE4&lt;&gt;"NA",'GMT DATA'!BE4&lt;&gt;"Inf"),'GMT DATA'!BE4,"")</f>
        <v>334.00705629999999</v>
      </c>
      <c r="BF4" s="1">
        <f>IF(AND('GMT DATA'!BF4&lt;&gt;"NA",'GMT DATA'!BF4&lt;&gt;"Inf"),'GMT DATA'!BF4-'GMT DATA'!BE4,"")</f>
        <v>98.640947900000015</v>
      </c>
      <c r="BG4" s="1">
        <f>IF(AND('GMT DATA'!BG4&lt;&gt;"NA",'GMT DATA'!BG4&lt;&gt;"Inf"),'GMT DATA'!BH4-'GMT DATA'!BG4,"")</f>
        <v>93.725193399999995</v>
      </c>
      <c r="BH4" s="1">
        <f>IF(AND('GMT DATA'!BH4&lt;&gt;"NA",'GMT DATA'!BH4&lt;&gt;"Inf"),'GMT DATA'!BH4,"")</f>
        <v>318.09222199999999</v>
      </c>
      <c r="BI4" s="1">
        <f>IF(AND('GMT DATA'!BI4&lt;&gt;"NA",'GMT DATA'!BI4&lt;&gt;"Inf"),'GMT DATA'!BI4-'GMT DATA'!BH4,"")</f>
        <v>93.725193400000023</v>
      </c>
      <c r="BJ4" s="1">
        <f>IF(AND('GMT DATA'!BJ4&lt;&gt;"NA",'GMT DATA'!BJ4&lt;&gt;"Inf"),'GMT DATA'!BK4-'GMT DATA'!BJ4,"")</f>
        <v>88.692880000000031</v>
      </c>
      <c r="BK4" s="1">
        <f>IF(AND('GMT DATA'!BK4&lt;&gt;"NA",'GMT DATA'!BK4&lt;&gt;"Inf"),'GMT DATA'!BK4,"")</f>
        <v>302.00805480000002</v>
      </c>
      <c r="BL4" s="1">
        <f>IF(AND('GMT DATA'!BL4&lt;&gt;"NA",'GMT DATA'!BL4&lt;&gt;"Inf"),'GMT DATA'!BL4-'GMT DATA'!BK4,"")</f>
        <v>88.692880099999968</v>
      </c>
      <c r="BM4" s="1">
        <f>IF(AND('GMT DATA'!BM4&lt;&gt;"NA",'GMT DATA'!BM4&lt;&gt;"Inf"),'GMT DATA'!BN4-'GMT DATA'!BM4,"")</f>
        <v>74.522566799999993</v>
      </c>
      <c r="BN4" s="1">
        <f>IF(AND('GMT DATA'!BN4&lt;&gt;"NA",'GMT DATA'!BN4&lt;&gt;"Inf"),'GMT DATA'!BN4,"")</f>
        <v>252.55958659999999</v>
      </c>
      <c r="BO4" s="1">
        <f>IF(AND('GMT DATA'!BO4&lt;&gt;"NA",'GMT DATA'!BO4&lt;&gt;"Inf"),'GMT DATA'!BO4-'GMT DATA'!BN4,"")</f>
        <v>74.522566700000027</v>
      </c>
      <c r="BP4" s="1">
        <f>IF(AND('GMT DATA'!BP4&lt;&gt;"NA",'GMT DATA'!BP4&lt;&gt;"Inf"),'GMT DATA'!BQ4-'GMT DATA'!BP4,"")</f>
        <v>52.782546100000005</v>
      </c>
      <c r="BQ4" s="1">
        <f>IF(AND('GMT DATA'!BQ4&lt;&gt;"NA",'GMT DATA'!BQ4&lt;&gt;"Inf"),'GMT DATA'!BQ4,"")</f>
        <v>154.94149680000001</v>
      </c>
      <c r="BR4" s="1">
        <f>IF(AND('GMT DATA'!BR4&lt;&gt;"NA",'GMT DATA'!BR4&lt;&gt;"Inf"),'GMT DATA'!BR4-'GMT DATA'!BQ4,"")</f>
        <v>52.78254609999999</v>
      </c>
      <c r="BS4" s="1">
        <f>IF(AND('GMT DATA'!BS4&lt;&gt;"NA",'GMT DATA'!BS4&lt;&gt;"Inf"),'GMT DATA'!BT4-'GMT DATA'!BS4,"")</f>
        <v>219.77071519999993</v>
      </c>
      <c r="BT4" s="1">
        <f>IF(AND('GMT DATA'!BT4&lt;&gt;"NA",'GMT DATA'!BT4&lt;&gt;"Inf"),'GMT DATA'!BT4,"")</f>
        <v>-682.35899670000003</v>
      </c>
      <c r="BU4" s="1">
        <f>IF(AND('GMT DATA'!BU4&lt;&gt;"NA",'GMT DATA'!BU4&lt;&gt;"Inf"),'GMT DATA'!BU4-'GMT DATA'!BT4,"")</f>
        <v>219.77071520000004</v>
      </c>
      <c r="BV4" s="1">
        <f>IF(AND('GMT DATA'!BV4&lt;&gt;"NA",'GMT DATA'!BV4&lt;&gt;"Inf"),'GMT DATA'!BW4-'GMT DATA'!BV4,"")</f>
        <v>139.14962930000002</v>
      </c>
      <c r="BW4" s="1">
        <f>IF(AND('GMT DATA'!BW4&lt;&gt;"NA",'GMT DATA'!BW4&lt;&gt;"Inf"),'GMT DATA'!BW4,"")</f>
        <v>516.33360479999999</v>
      </c>
      <c r="BX4" s="1">
        <f>IF(AND('GMT DATA'!BX4&lt;&gt;"NA",'GMT DATA'!BX4&lt;&gt;"Inf"),'GMT DATA'!BX4-'GMT DATA'!BW4,"")</f>
        <v>139.14962930000002</v>
      </c>
      <c r="BY4" s="4">
        <f>IF(AND('GMT DATA'!BY4&lt;&gt;"NA",'GMT DATA'!BY4&lt;&gt;"Inf"),'GMT DATA'!BZ4-'GMT DATA'!BY4,"")</f>
        <v>8.1107235999999999E-2</v>
      </c>
      <c r="BZ4" s="4">
        <f>IF(AND('GMT DATA'!BZ4&lt;&gt;"NA",'GMT DATA'!BZ4&lt;&gt;"Inf"),'GMT DATA'!BZ4,"")</f>
        <v>0.11955577100000001</v>
      </c>
      <c r="CA4" s="4">
        <f>IF(AND('GMT DATA'!CA4&lt;&gt;"NA",'GMT DATA'!CA4&lt;&gt;"Inf"),'GMT DATA'!CA4-'GMT DATA'!BZ4,"")</f>
        <v>8.1107235999999999E-2</v>
      </c>
      <c r="CB4" s="4">
        <f>IF(AND('GMT DATA'!CB4&lt;&gt;"NA",'GMT DATA'!CB4&lt;&gt;"Inf"),'GMT DATA'!CC4-'GMT DATA'!CB4,"")</f>
        <v>0.11315033100000001</v>
      </c>
      <c r="CC4" s="4">
        <f>IF(AND('GMT DATA'!CC4&lt;&gt;"NA",'GMT DATA'!CC4&lt;&gt;"Inf"),'GMT DATA'!CC4,"")</f>
        <v>9.0170522000000003E-2</v>
      </c>
      <c r="CD4" s="4">
        <f>IF(AND('GMT DATA'!CD4&lt;&gt;"NA",'GMT DATA'!CD4&lt;&gt;"Inf"),'GMT DATA'!CD4-'GMT DATA'!CC4,"")</f>
        <v>0.11315033199999999</v>
      </c>
      <c r="CE4" s="4">
        <f>IF(AND('GMT DATA'!CE4&lt;&gt;"NA",'GMT DATA'!CE4&lt;&gt;"Inf"),'GMT DATA'!CF4-'GMT DATA'!CE4,"")</f>
        <v>0.10801639299999999</v>
      </c>
      <c r="CF4" s="4">
        <f>IF(AND('GMT DATA'!CF4&lt;&gt;"NA",'GMT DATA'!CF4&lt;&gt;"Inf"),'GMT DATA'!CF4,"")</f>
        <v>6.5312767999999993E-2</v>
      </c>
      <c r="CG4" s="4">
        <f>IF(AND('GMT DATA'!CG4&lt;&gt;"NA",'GMT DATA'!CG4&lt;&gt;"Inf"),'GMT DATA'!CG4-'GMT DATA'!CF4,"")</f>
        <v>0.10801639200000002</v>
      </c>
      <c r="CH4" s="1">
        <f>IF(AND('GMT DATA'!CH4&lt;&gt;"NA",'GMT DATA'!CH4&lt;&gt;"Inf"),'GMT DATA'!CI4-'GMT DATA'!CH4,"")</f>
        <v>5.9281961010000002</v>
      </c>
      <c r="CI4" s="1">
        <f>IF(AND('GMT DATA'!CI4&lt;&gt;"NA",'GMT DATA'!CI4&lt;&gt;"Inf"),'GMT DATA'!CI4,"")</f>
        <v>4.5195285260000002</v>
      </c>
      <c r="CJ4" s="1">
        <f>IF(AND('GMT DATA'!CJ4&lt;&gt;"NA",'GMT DATA'!CJ4&lt;&gt;"Inf"),'GMT DATA'!CJ4-'GMT DATA'!CI4,"")</f>
        <v>5.9281961039999995</v>
      </c>
      <c r="CK4" s="1">
        <f>IF(AND('GMT DATA'!CK4&lt;&gt;"NA",'GMT DATA'!CK4&lt;&gt;"Inf"),'GMT DATA'!CL4-'GMT DATA'!CK4,"")</f>
        <v>2.911852187</v>
      </c>
      <c r="CL4" s="1">
        <f>IF(AND('GMT DATA'!CL4&lt;&gt;"NA",'GMT DATA'!CL4&lt;&gt;"Inf"),'GMT DATA'!CL4,"")</f>
        <v>-1.7395238099999999</v>
      </c>
      <c r="CM4" s="1">
        <f>IF(AND('GMT DATA'!CM4&lt;&gt;"NA",'GMT DATA'!CM4&lt;&gt;"Inf"),'GMT DATA'!CM4-'GMT DATA'!CL4,"")</f>
        <v>2.9118521880000001</v>
      </c>
      <c r="CN4" s="1">
        <f>IF(AND('GMT DATA'!CN4&lt;&gt;"NA",'GMT DATA'!CN4&lt;&gt;"Inf"),'GMT DATA'!CO4-'GMT DATA'!CN4,"")</f>
        <v>2.6554408810000001</v>
      </c>
      <c r="CO4" s="1">
        <f>IF(AND('GMT DATA'!CO4&lt;&gt;"NA",'GMT DATA'!CO4&lt;&gt;"Inf"),'GMT DATA'!CO4,"")</f>
        <v>-0.16142857099999999</v>
      </c>
      <c r="CP4" s="1">
        <f>IF(AND('GMT DATA'!CP4&lt;&gt;"NA",'GMT DATA'!CP4&lt;&gt;"Inf"),'GMT DATA'!CP4-'GMT DATA'!CO4,"")</f>
        <v>2.6554408810000001</v>
      </c>
      <c r="CQ4" s="1">
        <f>IF(AND('GMT DATA'!CQ4&lt;&gt;"NA",'GMT DATA'!CQ4&lt;&gt;"Inf"),'GMT DATA'!CR4-'GMT DATA'!CQ4,"")</f>
        <v>4.5420182019999995</v>
      </c>
      <c r="CR4" s="1">
        <f>IF(AND('GMT DATA'!CR4&lt;&gt;"NA",'GMT DATA'!CR4&lt;&gt;"Inf"),'GMT DATA'!CR4,"")</f>
        <v>2.009047619</v>
      </c>
      <c r="CS4" s="1">
        <f>IF(AND('GMT DATA'!CS4&lt;&gt;"NA",'GMT DATA'!CS4&lt;&gt;"Inf"),'GMT DATA'!CS4-'GMT DATA'!CR4,"")</f>
        <v>4.5420182019999995</v>
      </c>
      <c r="CT4" s="1">
        <f>IF(AND('GMT DATA'!CT4&lt;&gt;"NA",'GMT DATA'!CT4&lt;&gt;"Inf"),'GMT DATA'!CU4-'GMT DATA'!CT4,"")</f>
        <v>0.449295905</v>
      </c>
      <c r="CU4" s="1">
        <f>IF(AND('GMT DATA'!CU4&lt;&gt;"NA",'GMT DATA'!CU4&lt;&gt;"Inf"),'GMT DATA'!CU4,"")</f>
        <v>0.37476190500000001</v>
      </c>
      <c r="CV4" s="1">
        <f>IF(AND('GMT DATA'!CV4&lt;&gt;"NA",'GMT DATA'!CV4&lt;&gt;"Inf"),'GMT DATA'!CV4-'GMT DATA'!CU4,"")</f>
        <v>0.44929590400000002</v>
      </c>
      <c r="CW4" s="1">
        <f>IF(AND('GMT DATA'!CW4&lt;&gt;"NA",'GMT DATA'!CW4&lt;&gt;"Inf"),'GMT DATA'!CX4-'GMT DATA'!CW4,"")</f>
        <v>7.5903754000000004E-2</v>
      </c>
      <c r="CX4" s="1">
        <f>IF(AND('GMT DATA'!CX4&lt;&gt;"NA",'GMT DATA'!CX4&lt;&gt;"Inf"),'GMT DATA'!CX4,"")</f>
        <v>-8.6150505000000002E-2</v>
      </c>
      <c r="CY4" s="1">
        <f>IF(AND('GMT DATA'!CY4&lt;&gt;"NA",'GMT DATA'!CY4&lt;&gt;"Inf"),'GMT DATA'!CY4-'GMT DATA'!CX4,"")</f>
        <v>7.5903753000000004E-2</v>
      </c>
      <c r="CZ4" s="1">
        <f>IF(AND('GMT DATA'!CZ4&lt;&gt;"NA",'GMT DATA'!CZ4&lt;&gt;"Inf"),'GMT DATA'!DA4-'GMT DATA'!CZ4,"")</f>
        <v>2.1366808900000001</v>
      </c>
      <c r="DA4" s="1">
        <f>IF(AND('GMT DATA'!DA4&lt;&gt;"NA",'GMT DATA'!DA4&lt;&gt;"Inf"),'GMT DATA'!DA4,"")</f>
        <v>2.4526949189999998</v>
      </c>
      <c r="DB4" s="1">
        <f>IF(AND('GMT DATA'!DB4&lt;&gt;"NA",'GMT DATA'!DB4&lt;&gt;"Inf"),'GMT DATA'!DB4-'GMT DATA'!DA4,"")</f>
        <v>2.136680889</v>
      </c>
      <c r="DC4" s="1">
        <f>IF(AND('GMT DATA'!DC4&lt;&gt;"NA",'GMT DATA'!DC4&lt;&gt;"Inf"),'GMT DATA'!DD4-'GMT DATA'!DC4,"")</f>
        <v>11.759600445</v>
      </c>
      <c r="DD4" s="1">
        <f>IF(AND('GMT DATA'!DD4&lt;&gt;"NA",'GMT DATA'!DD4&lt;&gt;"Inf"),'GMT DATA'!DD4,"")</f>
        <v>2.998219368</v>
      </c>
      <c r="DE4" s="1">
        <f>IF(AND('GMT DATA'!DE4&lt;&gt;"NA",'GMT DATA'!DE4&lt;&gt;"Inf"),'GMT DATA'!DE4-'GMT DATA'!DD4,"")</f>
        <v>11.759600442</v>
      </c>
    </row>
    <row r="5" spans="1:109">
      <c r="A5" t="str">
        <f>IF(AND('GMT DATA'!A5&lt;&gt;"NA",'GMT DATA'!A5&lt;&gt;"Inf"),'GMT DATA'!A5,"")</f>
        <v>+2C</v>
      </c>
      <c r="B5" s="1">
        <f>IF(AND('GMT DATA'!B5&lt;&gt;"NA",'GMT DATA'!B5&lt;&gt;"Inf"),'GMT DATA'!C5-'GMT DATA'!B5,"")</f>
        <v>1.4146261179999997</v>
      </c>
      <c r="C5" s="1">
        <f>IF(AND('GMT DATA'!C5&lt;&gt;"NA",'GMT DATA'!C5&lt;&gt;"Inf"),'GMT DATA'!C5,"")</f>
        <v>3.7323195739999999</v>
      </c>
      <c r="D5" s="1">
        <f>IF(AND('GMT DATA'!D5&lt;&gt;"NA",'GMT DATA'!D5&lt;&gt;"Inf"),'GMT DATA'!D5-'GMT DATA'!C5,"")</f>
        <v>1.4146261170000001</v>
      </c>
      <c r="E5" s="1">
        <f>IF(AND('GMT DATA'!E5&lt;&gt;"NA",'GMT DATA'!E5&lt;&gt;"Inf"),'GMT DATA'!F5-'GMT DATA'!E5,"")</f>
        <v>0.68893660700000003</v>
      </c>
      <c r="F5" s="1">
        <f>IF(AND('GMT DATA'!F5&lt;&gt;"NA",'GMT DATA'!F5&lt;&gt;"Inf"),'GMT DATA'!F5,"")</f>
        <v>2.872988388</v>
      </c>
      <c r="G5" s="1">
        <f>IF(AND('GMT DATA'!G5&lt;&gt;"NA",'GMT DATA'!G5&lt;&gt;"Inf"),'GMT DATA'!G5-'GMT DATA'!F5,"")</f>
        <v>0.68893660800000012</v>
      </c>
      <c r="H5" s="1">
        <f>IF(AND('GMT DATA'!H5&lt;&gt;"NA",'GMT DATA'!H5&lt;&gt;"Inf"),'GMT DATA'!I5-'GMT DATA'!H5,"")</f>
        <v>0.62535462399999986</v>
      </c>
      <c r="I5" s="1">
        <f>IF(AND('GMT DATA'!I5&lt;&gt;"NA",'GMT DATA'!I5&lt;&gt;"Inf"),'GMT DATA'!I5,"")</f>
        <v>2.7195589839999998</v>
      </c>
      <c r="J5" s="1">
        <f>IF(AND('GMT DATA'!J5&lt;&gt;"NA",'GMT DATA'!J5&lt;&gt;"Inf"),'GMT DATA'!J5-'GMT DATA'!I5,"")</f>
        <v>0.62535462499999994</v>
      </c>
      <c r="K5" s="1">
        <f>IF(AND('GMT DATA'!K5&lt;&gt;"NA",'GMT DATA'!K5&lt;&gt;"Inf"),'GMT DATA'!L5-'GMT DATA'!K5,"")</f>
        <v>1.7483884400000003</v>
      </c>
      <c r="L5" s="1">
        <f>IF(AND('GMT DATA'!L5&lt;&gt;"NA",'GMT DATA'!L5&lt;&gt;"Inf"),'GMT DATA'!L5,"")</f>
        <v>3.7897174580000001</v>
      </c>
      <c r="M5" s="1">
        <f>IF(AND('GMT DATA'!M5&lt;&gt;"NA",'GMT DATA'!M5&lt;&gt;"Inf"),'GMT DATA'!M5-'GMT DATA'!L5,"")</f>
        <v>1.7483884409999995</v>
      </c>
      <c r="N5" s="1">
        <f>IF(AND('GMT DATA'!N5&lt;&gt;"NA",'GMT DATA'!N5&lt;&gt;"Inf"),'GMT DATA'!O5-'GMT DATA'!N5,"")</f>
        <v>0.82925634199999987</v>
      </c>
      <c r="O5" s="1">
        <f>IF(AND('GMT DATA'!O5&lt;&gt;"NA",'GMT DATA'!O5&lt;&gt;"Inf"),'GMT DATA'!O5,"")</f>
        <v>2.9787088150000001</v>
      </c>
      <c r="P5" s="1">
        <f>IF(AND('GMT DATA'!P5&lt;&gt;"NA",'GMT DATA'!P5&lt;&gt;"Inf"),'GMT DATA'!P5-'GMT DATA'!O5,"")</f>
        <v>0.82925634299999995</v>
      </c>
      <c r="Q5" s="1">
        <f>IF(AND('GMT DATA'!Q5&lt;&gt;"NA",'GMT DATA'!Q5&lt;&gt;"Inf"),'GMT DATA'!R5-'GMT DATA'!Q5,"")</f>
        <v>1.808410302</v>
      </c>
      <c r="R5" s="1">
        <f>IF(AND('GMT DATA'!R5&lt;&gt;"NA",'GMT DATA'!R5&lt;&gt;"Inf"),'GMT DATA'!R5,"")</f>
        <v>5.6009928489999998</v>
      </c>
      <c r="S5" s="1">
        <f>IF(AND('GMT DATA'!S5&lt;&gt;"NA",'GMT DATA'!S5&lt;&gt;"Inf"),'GMT DATA'!S5-'GMT DATA'!R5,"")</f>
        <v>1.8084103030000005</v>
      </c>
      <c r="T5" s="1">
        <f>IF(AND('GMT DATA'!T5&lt;&gt;"NA",'GMT DATA'!T5&lt;&gt;"Inf"),'GMT DATA'!U5-'GMT DATA'!T5,"")</f>
        <v>1.0780071579999997</v>
      </c>
      <c r="U5" s="1">
        <f>IF(AND('GMT DATA'!U5&lt;&gt;"NA",'GMT DATA'!U5&lt;&gt;"Inf"),'GMT DATA'!U5,"")</f>
        <v>3.3671437339999999</v>
      </c>
      <c r="V5" s="1">
        <f>IF(AND('GMT DATA'!V5&lt;&gt;"NA",'GMT DATA'!V5&lt;&gt;"Inf"),'GMT DATA'!V5-'GMT DATA'!U5,"")</f>
        <v>1.078007157</v>
      </c>
      <c r="W5" s="1">
        <f>IF(AND('GMT DATA'!W5&lt;&gt;"NA",'GMT DATA'!W5&lt;&gt;"Inf"),'GMT DATA'!X5-'GMT DATA'!W5,"")</f>
        <v>9.24602784</v>
      </c>
      <c r="X5" s="1">
        <f>IF(AND('GMT DATA'!X5&lt;&gt;"NA",'GMT DATA'!X5&lt;&gt;"Inf"),'GMT DATA'!X5,"")</f>
        <v>27.204999999999998</v>
      </c>
      <c r="Y5" s="1">
        <f>IF(AND('GMT DATA'!Y5&lt;&gt;"NA",'GMT DATA'!Y5&lt;&gt;"Inf"),'GMT DATA'!Y5-'GMT DATA'!X5,"")</f>
        <v>9.2460278400000036</v>
      </c>
      <c r="Z5" s="1">
        <f>IF(AND('GMT DATA'!Z5&lt;&gt;"NA",'GMT DATA'!Z5&lt;&gt;"Inf"),'GMT DATA'!AA5-'GMT DATA'!Z5,"")</f>
        <v>5.4344314909999998</v>
      </c>
      <c r="AA5" s="1">
        <f>IF(AND('GMT DATA'!AA5&lt;&gt;"NA",'GMT DATA'!AA5&lt;&gt;"Inf"),'GMT DATA'!AA5,"")</f>
        <v>12.16690476</v>
      </c>
      <c r="AB5" s="1">
        <f>IF(AND('GMT DATA'!AB5&lt;&gt;"NA",'GMT DATA'!AB5&lt;&gt;"Inf"),'GMT DATA'!AB5-'GMT DATA'!AA5,"")</f>
        <v>5.4344314899999997</v>
      </c>
      <c r="AC5" s="1">
        <f>IF(AND('GMT DATA'!AC5&lt;&gt;"NA",'GMT DATA'!AC5&lt;&gt;"Inf"),'GMT DATA'!AD5-'GMT DATA'!AC5,"")</f>
        <v>5.7827408199999972</v>
      </c>
      <c r="AD5" s="1">
        <f>IF(AND('GMT DATA'!AD5&lt;&gt;"NA",'GMT DATA'!AD5&lt;&gt;"Inf"),'GMT DATA'!AD5,"")</f>
        <v>-27.23880952</v>
      </c>
      <c r="AE5" s="1">
        <f>IF(AND('GMT DATA'!AE5&lt;&gt;"NA",'GMT DATA'!AE5&lt;&gt;"Inf"),'GMT DATA'!AE5-'GMT DATA'!AD5,"")</f>
        <v>5.78274081</v>
      </c>
      <c r="AF5" s="1">
        <f>IF(AND('GMT DATA'!AF5&lt;&gt;"NA",'GMT DATA'!AF5&lt;&gt;"Inf"),'GMT DATA'!AG5-'GMT DATA'!AF5,"")</f>
        <v>2.7385197899999998</v>
      </c>
      <c r="AG5" s="1">
        <f>MAX(IF(AND('GMT DATA'!AG5&lt;&gt;"NA",'GMT DATA'!AG5&lt;&gt;"Inf"),'GMT DATA'!AG5,""),-AG$2)</f>
        <v>-9.42</v>
      </c>
      <c r="AH5" s="1">
        <f>MAX(0,MIN(IF(AND('GMT DATA'!AH5&lt;&gt;"NA",'GMT DATA'!AH5&lt;&gt;"Inf"),'GMT DATA'!AH5-'GMT DATA'!AG5,""),AG5+AG$2))</f>
        <v>2.7385197879999996</v>
      </c>
      <c r="AI5" s="1">
        <f>IF(AND('GMT DATA'!AI5&lt;&gt;"NA",'GMT DATA'!AI5&lt;&gt;"Inf"),'GMT DATA'!AJ5-'GMT DATA'!AI5,"")</f>
        <v>3.7840131069999998</v>
      </c>
      <c r="AJ5" s="1">
        <f>IF(AND('GMT DATA'!AJ5&lt;&gt;"NA",'GMT DATA'!AJ5&lt;&gt;"Inf"),'GMT DATA'!AJ5,"")</f>
        <v>13.17119048</v>
      </c>
      <c r="AK5" s="1">
        <f>IF(AND('GMT DATA'!AK5&lt;&gt;"NA",'GMT DATA'!AK5&lt;&gt;"Inf"),'GMT DATA'!AK5-'GMT DATA'!AJ5,"")</f>
        <v>3.7840130999999992</v>
      </c>
      <c r="AL5" s="1">
        <f>IF(AND('GMT DATA'!AL5&lt;&gt;"NA",'GMT DATA'!AL5&lt;&gt;"Inf"),'GMT DATA'!AM5-'GMT DATA'!AL5,"")</f>
        <v>5.7008876499999985</v>
      </c>
      <c r="AM5" s="1">
        <f>IF(AND('GMT DATA'!AM5&lt;&gt;"NA",'GMT DATA'!AM5&lt;&gt;"Inf"),'GMT DATA'!AM5,"")</f>
        <v>-12.462619050000001</v>
      </c>
      <c r="AN5" s="1">
        <f>IF(AND('GMT DATA'!AN5&lt;&gt;"NA",'GMT DATA'!AN5&lt;&gt;"Inf"),'GMT DATA'!AN5-'GMT DATA'!AM5,"")</f>
        <v>5.7008876530000006</v>
      </c>
      <c r="AO5" s="1">
        <f>IF(AND('GMT DATA'!AO5&lt;&gt;"NA",'GMT DATA'!AO5&lt;&gt;"Inf"),'GMT DATA'!AP5-'GMT DATA'!AO5,"")</f>
        <v>7.0070330900000002</v>
      </c>
      <c r="AP5" s="1">
        <f>IF(AND('GMT DATA'!AP5&lt;&gt;"NA",'GMT DATA'!AP5&lt;&gt;"Inf"),'GMT DATA'!AP5,"")</f>
        <v>25.63380952</v>
      </c>
      <c r="AQ5" s="1">
        <f>IF(AND('GMT DATA'!AQ5&lt;&gt;"NA",'GMT DATA'!AQ5&lt;&gt;"Inf"),'GMT DATA'!AQ5-'GMT DATA'!AP5,"")</f>
        <v>7.0070330900000002</v>
      </c>
      <c r="AR5" s="1">
        <f>IF(AND('GMT DATA'!AR5&lt;&gt;"NA",'GMT DATA'!AR5&lt;&gt;"Inf"),'GMT DATA'!AS5-'GMT DATA'!AR5,"")</f>
        <v>4.8884688100000009</v>
      </c>
      <c r="AS5" s="1">
        <f>IF(AND('GMT DATA'!AS5&lt;&gt;"NA",'GMT DATA'!AS5&lt;&gt;"Inf"),'GMT DATA'!AS5,"")</f>
        <v>-11.647380950000001</v>
      </c>
      <c r="AT5" s="1">
        <f>IF(AND('GMT DATA'!AT5&lt;&gt;"NA",'GMT DATA'!AT5&lt;&gt;"Inf"),'GMT DATA'!AT5-'GMT DATA'!AS5,"")</f>
        <v>4.8884688050000005</v>
      </c>
      <c r="AU5" s="1">
        <f>IF(AND('GMT DATA'!AU5&lt;&gt;"NA",'GMT DATA'!AU5&lt;&gt;"Inf"),'GMT DATA'!AV5-'GMT DATA'!AU5,"")</f>
        <v>4.061689319000001</v>
      </c>
      <c r="AV5" s="1">
        <f>IF(AND('GMT DATA'!AV5&lt;&gt;"NA",'GMT DATA'!AV5&lt;&gt;"Inf"),'GMT DATA'!AV5,"")</f>
        <v>12.23738095</v>
      </c>
      <c r="AW5" s="1">
        <f>IF(AND('GMT DATA'!AW5&lt;&gt;"NA",'GMT DATA'!AW5&lt;&gt;"Inf"),'GMT DATA'!AW5-'GMT DATA'!AV5,"")</f>
        <v>4.061689320000001</v>
      </c>
      <c r="AX5" s="1">
        <f>IF(AND('GMT DATA'!AX5&lt;&gt;"NA",'GMT DATA'!AX5&lt;&gt;"Inf"),'GMT DATA'!AY5-'GMT DATA'!AX5,"")</f>
        <v>4.7381650300000011</v>
      </c>
      <c r="AY5" s="1">
        <f>IF(AND('GMT DATA'!AY5&lt;&gt;"NA",'GMT DATA'!AY5&lt;&gt;"Inf"),'GMT DATA'!AY5,"")</f>
        <v>23.884761900000001</v>
      </c>
      <c r="AZ5" s="1">
        <f>IF(AND('GMT DATA'!AZ5&lt;&gt;"NA",'GMT DATA'!AZ5&lt;&gt;"Inf"),'GMT DATA'!AZ5-'GMT DATA'!AY5,"")</f>
        <v>4.7381650399999984</v>
      </c>
      <c r="BA5" s="1">
        <f>IF(AND('GMT DATA'!BA5&lt;&gt;"NA",'GMT DATA'!BA5&lt;&gt;"Inf"),'GMT DATA'!BB5-'GMT DATA'!BA5,"")</f>
        <v>138.51819360000002</v>
      </c>
      <c r="BB5" s="1">
        <f>IF(AND('GMT DATA'!BB5&lt;&gt;"NA",'GMT DATA'!BB5&lt;&gt;"Inf"),'GMT DATA'!BB5,"")</f>
        <v>610.08517810000001</v>
      </c>
      <c r="BC5" s="1">
        <f>IF(AND('GMT DATA'!BC5&lt;&gt;"NA",'GMT DATA'!BC5&lt;&gt;"Inf"),'GMT DATA'!BC5-'GMT DATA'!BB5,"")</f>
        <v>138.51819360000002</v>
      </c>
      <c r="BD5" s="1">
        <f>IF(AND('GMT DATA'!BD5&lt;&gt;"NA",'GMT DATA'!BD5&lt;&gt;"Inf"),'GMT DATA'!BE5-'GMT DATA'!BD5,"")</f>
        <v>119.89716779999998</v>
      </c>
      <c r="BE5" s="1">
        <f>IF(AND('GMT DATA'!BE5&lt;&gt;"NA",'GMT DATA'!BE5&lt;&gt;"Inf"),'GMT DATA'!BE5,"")</f>
        <v>503.01158390000001</v>
      </c>
      <c r="BF5" s="1">
        <f>IF(AND('GMT DATA'!BF5&lt;&gt;"NA",'GMT DATA'!BF5&lt;&gt;"Inf"),'GMT DATA'!BF5-'GMT DATA'!BE5,"")</f>
        <v>119.8971679</v>
      </c>
      <c r="BG5" s="1">
        <f>IF(AND('GMT DATA'!BG5&lt;&gt;"NA",'GMT DATA'!BG5&lt;&gt;"Inf"),'GMT DATA'!BH5-'GMT DATA'!BG5,"")</f>
        <v>115.72389700000002</v>
      </c>
      <c r="BH5" s="1">
        <f>IF(AND('GMT DATA'!BH5&lt;&gt;"NA",'GMT DATA'!BH5&lt;&gt;"Inf"),'GMT DATA'!BH5,"")</f>
        <v>480.60658740000002</v>
      </c>
      <c r="BI5" s="1">
        <f>IF(AND('GMT DATA'!BI5&lt;&gt;"NA",'GMT DATA'!BI5&lt;&gt;"Inf"),'GMT DATA'!BI5-'GMT DATA'!BH5,"")</f>
        <v>115.72389689999994</v>
      </c>
      <c r="BJ5" s="1">
        <f>IF(AND('GMT DATA'!BJ5&lt;&gt;"NA",'GMT DATA'!BJ5&lt;&gt;"Inf"),'GMT DATA'!BK5-'GMT DATA'!BJ5,"")</f>
        <v>111.37382610000003</v>
      </c>
      <c r="BK5" s="1">
        <f>IF(AND('GMT DATA'!BK5&lt;&gt;"NA",'GMT DATA'!BK5&lt;&gt;"Inf"),'GMT DATA'!BK5,"")</f>
        <v>457.76370450000002</v>
      </c>
      <c r="BL5" s="1">
        <f>IF(AND('GMT DATA'!BL5&lt;&gt;"NA",'GMT DATA'!BL5&lt;&gt;"Inf"),'GMT DATA'!BL5-'GMT DATA'!BK5,"")</f>
        <v>111.37382619999994</v>
      </c>
      <c r="BM5" s="1">
        <f>IF(AND('GMT DATA'!BM5&lt;&gt;"NA",'GMT DATA'!BM5&lt;&gt;"Inf"),'GMT DATA'!BN5-'GMT DATA'!BM5,"")</f>
        <v>97.945109500000001</v>
      </c>
      <c r="BN5" s="1">
        <f>IF(AND('GMT DATA'!BN5&lt;&gt;"NA",'GMT DATA'!BN5&lt;&gt;"Inf"),'GMT DATA'!BN5,"")</f>
        <v>387.3978611</v>
      </c>
      <c r="BO5" s="1">
        <f>IF(AND('GMT DATA'!BO5&lt;&gt;"NA",'GMT DATA'!BO5&lt;&gt;"Inf"),'GMT DATA'!BO5-'GMT DATA'!BN5,"")</f>
        <v>97.945109600000023</v>
      </c>
      <c r="BP5" s="1">
        <f>IF(AND('GMT DATA'!BP5&lt;&gt;"NA",'GMT DATA'!BP5&lt;&gt;"Inf"),'GMT DATA'!BQ5-'GMT DATA'!BP5,"")</f>
        <v>69.836771299999981</v>
      </c>
      <c r="BQ5" s="1">
        <f>IF(AND('GMT DATA'!BQ5&lt;&gt;"NA",'GMT DATA'!BQ5&lt;&gt;"Inf"),'GMT DATA'!BQ5,"")</f>
        <v>248.04561459999999</v>
      </c>
      <c r="BR5" s="1">
        <f>IF(AND('GMT DATA'!BR5&lt;&gt;"NA",'GMT DATA'!BR5&lt;&gt;"Inf"),'GMT DATA'!BR5-'GMT DATA'!BQ5,"")</f>
        <v>69.836771400000003</v>
      </c>
      <c r="BS5" s="1">
        <f>IF(AND('GMT DATA'!BS5&lt;&gt;"NA",'GMT DATA'!BS5&lt;&gt;"Inf"),'GMT DATA'!BT5-'GMT DATA'!BS5,"")</f>
        <v>230.60127769999997</v>
      </c>
      <c r="BT5" s="1">
        <f>IF(AND('GMT DATA'!BT5&lt;&gt;"NA",'GMT DATA'!BT5&lt;&gt;"Inf"),'GMT DATA'!BT5,"")</f>
        <v>-978.46125029999996</v>
      </c>
      <c r="BU5" s="1">
        <f>IF(AND('GMT DATA'!BU5&lt;&gt;"NA",'GMT DATA'!BU5&lt;&gt;"Inf"),'GMT DATA'!BU5-'GMT DATA'!BT5,"")</f>
        <v>230.60127729999999</v>
      </c>
      <c r="BV5" s="1">
        <f>IF(AND('GMT DATA'!BV5&lt;&gt;"NA",'GMT DATA'!BV5&lt;&gt;"Inf"),'GMT DATA'!BW5-'GMT DATA'!BV5,"")</f>
        <v>177.94139499999994</v>
      </c>
      <c r="BW5" s="1">
        <f>IF(AND('GMT DATA'!BW5&lt;&gt;"NA",'GMT DATA'!BW5&lt;&gt;"Inf"),'GMT DATA'!BW5,"")</f>
        <v>755.30354729999999</v>
      </c>
      <c r="BX5" s="1">
        <f>IF(AND('GMT DATA'!BX5&lt;&gt;"NA",'GMT DATA'!BX5&lt;&gt;"Inf"),'GMT DATA'!BX5-'GMT DATA'!BW5,"")</f>
        <v>177.94139510000002</v>
      </c>
      <c r="BY5" s="4">
        <f>IF(AND('GMT DATA'!BY5&lt;&gt;"NA",'GMT DATA'!BY5&lt;&gt;"Inf"),'GMT DATA'!BZ5-'GMT DATA'!BY5,"")</f>
        <v>8.7967197000000011E-2</v>
      </c>
      <c r="BZ5" s="4">
        <f>IF(AND('GMT DATA'!BZ5&lt;&gt;"NA",'GMT DATA'!BZ5&lt;&gt;"Inf"),'GMT DATA'!BZ5,"")</f>
        <v>0.17411823400000001</v>
      </c>
      <c r="CA5" s="4">
        <f>IF(AND('GMT DATA'!CA5&lt;&gt;"NA",'GMT DATA'!CA5&lt;&gt;"Inf"),'GMT DATA'!CA5-'GMT DATA'!BZ5,"")</f>
        <v>8.7967196999999969E-2</v>
      </c>
      <c r="CB5" s="4">
        <f>IF(AND('GMT DATA'!CB5&lt;&gt;"NA",'GMT DATA'!CB5&lt;&gt;"Inf"),'GMT DATA'!CC5-'GMT DATA'!CB5,"")</f>
        <v>0.14486600399999999</v>
      </c>
      <c r="CC5" s="4">
        <f>IF(AND('GMT DATA'!CC5&lt;&gt;"NA",'GMT DATA'!CC5&lt;&gt;"Inf"),'GMT DATA'!CC5,"")</f>
        <v>0.109506412</v>
      </c>
      <c r="CD5" s="4">
        <f>IF(AND('GMT DATA'!CD5&lt;&gt;"NA",'GMT DATA'!CD5&lt;&gt;"Inf"),'GMT DATA'!CD5-'GMT DATA'!CC5,"")</f>
        <v>0.14486600399999999</v>
      </c>
      <c r="CE5" s="4">
        <f>IF(AND('GMT DATA'!CE5&lt;&gt;"NA",'GMT DATA'!CE5&lt;&gt;"Inf"),'GMT DATA'!CF5-'GMT DATA'!CE5,"")</f>
        <v>0.119372961</v>
      </c>
      <c r="CF5" s="4">
        <f>IF(AND('GMT DATA'!CF5&lt;&gt;"NA",'GMT DATA'!CF5&lt;&gt;"Inf"),'GMT DATA'!CF5,"")</f>
        <v>6.6602538000000003E-2</v>
      </c>
      <c r="CG5" s="4">
        <f>IF(AND('GMT DATA'!CG5&lt;&gt;"NA",'GMT DATA'!CG5&lt;&gt;"Inf"),'GMT DATA'!CG5-'GMT DATA'!CF5,"")</f>
        <v>0.11937295999999999</v>
      </c>
      <c r="CH5" s="1">
        <f>IF(AND('GMT DATA'!CH5&lt;&gt;"NA",'GMT DATA'!CH5&lt;&gt;"Inf"),'GMT DATA'!CI5-'GMT DATA'!CH5,"")</f>
        <v>5.3470891719999996</v>
      </c>
      <c r="CI5" s="1">
        <f>IF(AND('GMT DATA'!CI5&lt;&gt;"NA",'GMT DATA'!CI5&lt;&gt;"Inf"),'GMT DATA'!CI5,"")</f>
        <v>6.2447903509999998</v>
      </c>
      <c r="CJ5" s="1">
        <f>IF(AND('GMT DATA'!CJ5&lt;&gt;"NA",'GMT DATA'!CJ5&lt;&gt;"Inf"),'GMT DATA'!CJ5-'GMT DATA'!CI5,"")</f>
        <v>5.3470891690000011</v>
      </c>
      <c r="CK5" s="1">
        <f>IF(AND('GMT DATA'!CK5&lt;&gt;"NA",'GMT DATA'!CK5&lt;&gt;"Inf"),'GMT DATA'!CL5-'GMT DATA'!CK5,"")</f>
        <v>3.1828255629999997</v>
      </c>
      <c r="CL5" s="1">
        <f>IF(AND('GMT DATA'!CL5&lt;&gt;"NA",'GMT DATA'!CL5&lt;&gt;"Inf"),'GMT DATA'!CL5,"")</f>
        <v>-2.3633333329999999</v>
      </c>
      <c r="CM5" s="1">
        <f>IF(AND('GMT DATA'!CM5&lt;&gt;"NA",'GMT DATA'!CM5&lt;&gt;"Inf"),'GMT DATA'!CM5-'GMT DATA'!CL5,"")</f>
        <v>3.1828255629999997</v>
      </c>
      <c r="CN5" s="1">
        <f>IF(AND('GMT DATA'!CN5&lt;&gt;"NA",'GMT DATA'!CN5&lt;&gt;"Inf"),'GMT DATA'!CO5-'GMT DATA'!CN5,"")</f>
        <v>3.4062276319999998</v>
      </c>
      <c r="CO5" s="1">
        <f>IF(AND('GMT DATA'!CO5&lt;&gt;"NA",'GMT DATA'!CO5&lt;&gt;"Inf"),'GMT DATA'!CO5,"")</f>
        <v>0.93380952399999995</v>
      </c>
      <c r="CP5" s="1">
        <f>IF(AND('GMT DATA'!CP5&lt;&gt;"NA",'GMT DATA'!CP5&lt;&gt;"Inf"),'GMT DATA'!CP5-'GMT DATA'!CO5,"")</f>
        <v>3.4062276320000002</v>
      </c>
      <c r="CQ5" s="1">
        <f>IF(AND('GMT DATA'!CQ5&lt;&gt;"NA",'GMT DATA'!CQ5&lt;&gt;"Inf"),'GMT DATA'!CR5-'GMT DATA'!CQ5,"")</f>
        <v>5.2339221010000001</v>
      </c>
      <c r="CR5" s="1">
        <f>IF(AND('GMT DATA'!CR5&lt;&gt;"NA",'GMT DATA'!CR5&lt;&gt;"Inf"),'GMT DATA'!CR5,"")</f>
        <v>1.473333333</v>
      </c>
      <c r="CS5" s="1">
        <f>IF(AND('GMT DATA'!CS5&lt;&gt;"NA",'GMT DATA'!CS5&lt;&gt;"Inf"),'GMT DATA'!CS5-'GMT DATA'!CR5,"")</f>
        <v>5.2339221020000002</v>
      </c>
      <c r="CT5" s="1">
        <f>IF(AND('GMT DATA'!CT5&lt;&gt;"NA",'GMT DATA'!CT5&lt;&gt;"Inf"),'GMT DATA'!CU5-'GMT DATA'!CT5,"")</f>
        <v>0.533203753</v>
      </c>
      <c r="CU5" s="1">
        <f>IF(AND('GMT DATA'!CU5&lt;&gt;"NA",'GMT DATA'!CU5&lt;&gt;"Inf"),'GMT DATA'!CU5,"")</f>
        <v>0.53190476200000003</v>
      </c>
      <c r="CV5" s="1">
        <f>IF(AND('GMT DATA'!CV5&lt;&gt;"NA",'GMT DATA'!CV5&lt;&gt;"Inf"),'GMT DATA'!CV5-'GMT DATA'!CU5,"")</f>
        <v>0.53320375299999989</v>
      </c>
      <c r="CW5" s="1">
        <f>IF(AND('GMT DATA'!CW5&lt;&gt;"NA",'GMT DATA'!CW5&lt;&gt;"Inf"),'GMT DATA'!CX5-'GMT DATA'!CW5,"")</f>
        <v>0.10274398400000001</v>
      </c>
      <c r="CX5" s="1">
        <f>IF(AND('GMT DATA'!CX5&lt;&gt;"NA",'GMT DATA'!CX5&lt;&gt;"Inf"),'GMT DATA'!CX5,"")</f>
        <v>-0.130158408</v>
      </c>
      <c r="CY5" s="1">
        <f>IF(AND('GMT DATA'!CY5&lt;&gt;"NA",'GMT DATA'!CY5&lt;&gt;"Inf"),'GMT DATA'!CY5-'GMT DATA'!CX5,"")</f>
        <v>0.10274398400000001</v>
      </c>
      <c r="CZ5" s="1">
        <f>IF(AND('GMT DATA'!CZ5&lt;&gt;"NA",'GMT DATA'!CZ5&lt;&gt;"Inf"),'GMT DATA'!DA5-'GMT DATA'!CZ5,"")</f>
        <v>3.2304723009999998</v>
      </c>
      <c r="DA5" s="1">
        <f>IF(AND('GMT DATA'!DA5&lt;&gt;"NA",'GMT DATA'!DA5&lt;&gt;"Inf"),'GMT DATA'!DA5,"")</f>
        <v>4.1327871539999999</v>
      </c>
      <c r="DB5" s="1">
        <f>IF(AND('GMT DATA'!DB5&lt;&gt;"NA",'GMT DATA'!DB5&lt;&gt;"Inf"),'GMT DATA'!DB5-'GMT DATA'!DA5,"")</f>
        <v>3.2304723009999998</v>
      </c>
      <c r="DC5" s="1">
        <f>IF(AND('GMT DATA'!DC5&lt;&gt;"NA",'GMT DATA'!DC5&lt;&gt;"Inf"),'GMT DATA'!DD5-'GMT DATA'!DC5,"")</f>
        <v>13.728490849</v>
      </c>
      <c r="DD5" s="1">
        <f>IF(AND('GMT DATA'!DD5&lt;&gt;"NA",'GMT DATA'!DD5&lt;&gt;"Inf"),'GMT DATA'!DD5,"")</f>
        <v>8.4730810670000007</v>
      </c>
      <c r="DE5" s="1">
        <f>IF(AND('GMT DATA'!DE5&lt;&gt;"NA",'GMT DATA'!DE5&lt;&gt;"Inf"),'GMT DATA'!DE5-'GMT DATA'!DD5,"")</f>
        <v>13.728490852999998</v>
      </c>
    </row>
    <row r="6" spans="1:109">
      <c r="A6" t="str">
        <f>IF(AND('GMT DATA'!A6&lt;&gt;"NA",'GMT DATA'!A6&lt;&gt;"Inf"),'GMT DATA'!A6,"")</f>
        <v>+3C</v>
      </c>
      <c r="B6" s="1">
        <f>IF(AND('GMT DATA'!B6&lt;&gt;"NA",'GMT DATA'!B6&lt;&gt;"Inf"),'GMT DATA'!C6-'GMT DATA'!B6,"")</f>
        <v>1.4829712349999999</v>
      </c>
      <c r="C6" s="1">
        <f>IF(AND('GMT DATA'!C6&lt;&gt;"NA",'GMT DATA'!C6&lt;&gt;"Inf"),'GMT DATA'!C6,"")</f>
        <v>5.8858493239999996</v>
      </c>
      <c r="D6" s="1">
        <f>IF(AND('GMT DATA'!D6&lt;&gt;"NA",'GMT DATA'!D6&lt;&gt;"Inf"),'GMT DATA'!D6-'GMT DATA'!C6,"")</f>
        <v>1.4829712350000008</v>
      </c>
      <c r="E6" s="1">
        <f>IF(AND('GMT DATA'!E6&lt;&gt;"NA",'GMT DATA'!E6&lt;&gt;"Inf"),'GMT DATA'!F6-'GMT DATA'!E6,"")</f>
        <v>1.0240375289999997</v>
      </c>
      <c r="F6" s="1">
        <f>IF(AND('GMT DATA'!F6&lt;&gt;"NA",'GMT DATA'!F6&lt;&gt;"Inf"),'GMT DATA'!F6,"")</f>
        <v>4.4645278599999996</v>
      </c>
      <c r="G6" s="1">
        <f>IF(AND('GMT DATA'!G6&lt;&gt;"NA",'GMT DATA'!G6&lt;&gt;"Inf"),'GMT DATA'!G6-'GMT DATA'!F6,"")</f>
        <v>1.0240375300000002</v>
      </c>
      <c r="H6" s="1">
        <f>IF(AND('GMT DATA'!H6&lt;&gt;"NA",'GMT DATA'!H6&lt;&gt;"Inf"),'GMT DATA'!I6-'GMT DATA'!H6,"")</f>
        <v>0.94364560299999978</v>
      </c>
      <c r="I6" s="1">
        <f>IF(AND('GMT DATA'!I6&lt;&gt;"NA",'GMT DATA'!I6&lt;&gt;"Inf"),'GMT DATA'!I6,"")</f>
        <v>4.2070927569999998</v>
      </c>
      <c r="J6" s="1">
        <f>IF(AND('GMT DATA'!J6&lt;&gt;"NA",'GMT DATA'!J6&lt;&gt;"Inf"),'GMT DATA'!J6-'GMT DATA'!I6,"")</f>
        <v>0.94364560300000022</v>
      </c>
      <c r="K6" s="1">
        <f>IF(AND('GMT DATA'!K6&lt;&gt;"NA",'GMT DATA'!K6&lt;&gt;"Inf"),'GMT DATA'!L6-'GMT DATA'!K6,"")</f>
        <v>2.0143174329999995</v>
      </c>
      <c r="L6" s="1">
        <f>IF(AND('GMT DATA'!L6&lt;&gt;"NA",'GMT DATA'!L6&lt;&gt;"Inf"),'GMT DATA'!L6,"")</f>
        <v>6.1339565299999999</v>
      </c>
      <c r="M6" s="1">
        <f>IF(AND('GMT DATA'!M6&lt;&gt;"NA",'GMT DATA'!M6&lt;&gt;"Inf"),'GMT DATA'!M6-'GMT DATA'!L6,"")</f>
        <v>2.0143174339999996</v>
      </c>
      <c r="N6" s="1">
        <f>IF(AND('GMT DATA'!N6&lt;&gt;"NA",'GMT DATA'!N6&lt;&gt;"Inf"),'GMT DATA'!O6-'GMT DATA'!N6,"")</f>
        <v>1.2059457019999997</v>
      </c>
      <c r="O6" s="1">
        <f>IF(AND('GMT DATA'!O6&lt;&gt;"NA",'GMT DATA'!O6&lt;&gt;"Inf"),'GMT DATA'!O6,"")</f>
        <v>4.5488908969999997</v>
      </c>
      <c r="P6" s="1">
        <f>IF(AND('GMT DATA'!P6&lt;&gt;"NA",'GMT DATA'!P6&lt;&gt;"Inf"),'GMT DATA'!P6-'GMT DATA'!O6,"")</f>
        <v>1.2059457010000001</v>
      </c>
      <c r="Q6" s="1">
        <f>IF(AND('GMT DATA'!Q6&lt;&gt;"NA",'GMT DATA'!Q6&lt;&gt;"Inf"),'GMT DATA'!R6-'GMT DATA'!Q6,"")</f>
        <v>2.2595002829999995</v>
      </c>
      <c r="R6" s="1">
        <f>IF(AND('GMT DATA'!R6&lt;&gt;"NA",'GMT DATA'!R6&lt;&gt;"Inf"),'GMT DATA'!R6,"")</f>
        <v>9.3117456349999994</v>
      </c>
      <c r="S6" s="1">
        <f>IF(AND('GMT DATA'!S6&lt;&gt;"NA",'GMT DATA'!S6&lt;&gt;"Inf"),'GMT DATA'!S6-'GMT DATA'!R6,"")</f>
        <v>2.2595002850000014</v>
      </c>
      <c r="T6" s="1">
        <f>IF(AND('GMT DATA'!T6&lt;&gt;"NA",'GMT DATA'!T6&lt;&gt;"Inf"),'GMT DATA'!U6-'GMT DATA'!T6,"")</f>
        <v>1.4713440279999999</v>
      </c>
      <c r="U6" s="1">
        <f>IF(AND('GMT DATA'!U6&lt;&gt;"NA",'GMT DATA'!U6&lt;&gt;"Inf"),'GMT DATA'!U6,"")</f>
        <v>5.1424789280000001</v>
      </c>
      <c r="V6" s="1">
        <f>IF(AND('GMT DATA'!V6&lt;&gt;"NA",'GMT DATA'!V6&lt;&gt;"Inf"),'GMT DATA'!V6-'GMT DATA'!U6,"")</f>
        <v>1.4713440269999998</v>
      </c>
      <c r="W6" s="1">
        <f>IF(AND('GMT DATA'!W6&lt;&gt;"NA",'GMT DATA'!W6&lt;&gt;"Inf"),'GMT DATA'!X6-'GMT DATA'!W6,"")</f>
        <v>12.312556320000002</v>
      </c>
      <c r="X6" s="1">
        <f>IF(AND('GMT DATA'!X6&lt;&gt;"NA",'GMT DATA'!X6&lt;&gt;"Inf"),'GMT DATA'!X6,"")</f>
        <v>43.610406750000003</v>
      </c>
      <c r="Y6" s="1">
        <f>IF(AND('GMT DATA'!Y6&lt;&gt;"NA",'GMT DATA'!Y6&lt;&gt;"Inf"),'GMT DATA'!Y6-'GMT DATA'!X6,"")</f>
        <v>12.312556309999998</v>
      </c>
      <c r="Z6" s="1">
        <f>IF(AND('GMT DATA'!Z6&lt;&gt;"NA",'GMT DATA'!Z6&lt;&gt;"Inf"),'GMT DATA'!AA6-'GMT DATA'!Z6,"")</f>
        <v>9.9263436399999989</v>
      </c>
      <c r="AA6" s="1">
        <f>IF(AND('GMT DATA'!AA6&lt;&gt;"NA",'GMT DATA'!AA6&lt;&gt;"Inf"),'GMT DATA'!AA6,"")</f>
        <v>22.975535709999999</v>
      </c>
      <c r="AB6" s="1">
        <f>IF(AND('GMT DATA'!AB6&lt;&gt;"NA",'GMT DATA'!AB6&lt;&gt;"Inf"),'GMT DATA'!AB6-'GMT DATA'!AA6,"")</f>
        <v>9.9263436500000033</v>
      </c>
      <c r="AC6" s="1">
        <f>IF(AND('GMT DATA'!AC6&lt;&gt;"NA",'GMT DATA'!AC6&lt;&gt;"Inf"),'GMT DATA'!AD6-'GMT DATA'!AC6,"")</f>
        <v>7.4629899099999975</v>
      </c>
      <c r="AD6" s="1">
        <f>IF(AND('GMT DATA'!AD6&lt;&gt;"NA",'GMT DATA'!AD6&lt;&gt;"Inf"),'GMT DATA'!AD6,"")</f>
        <v>-41.926458330000003</v>
      </c>
      <c r="AE6" s="1">
        <f>IF(AND('GMT DATA'!AE6&lt;&gt;"NA",'GMT DATA'!AE6&lt;&gt;"Inf"),'GMT DATA'!AE6-'GMT DATA'!AD6,"")</f>
        <v>7.4629899000000037</v>
      </c>
      <c r="AF6" s="1">
        <f>IF(AND('GMT DATA'!AF6&lt;&gt;"NA",'GMT DATA'!AF6&lt;&gt;"Inf"),'GMT DATA'!AG6-'GMT DATA'!AF6,"")</f>
        <v>2.0808067300000008</v>
      </c>
      <c r="AG6" s="1">
        <f>MAX(IF(AND('GMT DATA'!AG6&lt;&gt;"NA",'GMT DATA'!AG6&lt;&gt;"Inf"),'GMT DATA'!AG6,""),-AG$2)</f>
        <v>-12.040337299999999</v>
      </c>
      <c r="AH6" s="1">
        <f>MAX(0,MIN(IF(AND('GMT DATA'!AH6&lt;&gt;"NA",'GMT DATA'!AH6&lt;&gt;"Inf"),'GMT DATA'!AH6-'GMT DATA'!AG6,""),AG6+AG2))</f>
        <v>1.1263293700000006</v>
      </c>
      <c r="AI6" s="1">
        <f>IF(AND('GMT DATA'!AI6&lt;&gt;"NA",'GMT DATA'!AI6&lt;&gt;"Inf"),'GMT DATA'!AJ6-'GMT DATA'!AI6,"")</f>
        <v>6.198374639999999</v>
      </c>
      <c r="AJ6" s="1">
        <f>IF(AND('GMT DATA'!AJ6&lt;&gt;"NA",'GMT DATA'!AJ6&lt;&gt;"Inf"),'GMT DATA'!AJ6,"")</f>
        <v>20.869206349999999</v>
      </c>
      <c r="AK6" s="1">
        <f>IF(AND('GMT DATA'!AK6&lt;&gt;"NA",'GMT DATA'!AK6&lt;&gt;"Inf"),'GMT DATA'!AK6-'GMT DATA'!AJ6,"")</f>
        <v>6.1983746400000008</v>
      </c>
      <c r="AL6" s="1">
        <f>IF(AND('GMT DATA'!AL6&lt;&gt;"NA",'GMT DATA'!AL6&lt;&gt;"Inf"),'GMT DATA'!AM6-'GMT DATA'!AL6,"")</f>
        <v>7.7090966600000002</v>
      </c>
      <c r="AM6" s="1">
        <f>IF(AND('GMT DATA'!AM6&lt;&gt;"NA",'GMT DATA'!AM6&lt;&gt;"Inf"),'GMT DATA'!AM6,"")</f>
        <v>-18.618918650000001</v>
      </c>
      <c r="AN6" s="1">
        <f>IF(AND('GMT DATA'!AN6&lt;&gt;"NA",'GMT DATA'!AN6&lt;&gt;"Inf"),'GMT DATA'!AN6-'GMT DATA'!AM6,"")</f>
        <v>7.7090966600000019</v>
      </c>
      <c r="AO6" s="1">
        <f>IF(AND('GMT DATA'!AO6&lt;&gt;"NA",'GMT DATA'!AO6&lt;&gt;"Inf"),'GMT DATA'!AP6-'GMT DATA'!AO6,"")</f>
        <v>10.103902129999998</v>
      </c>
      <c r="AP6" s="1">
        <f>IF(AND('GMT DATA'!AP6&lt;&gt;"NA",'GMT DATA'!AP6&lt;&gt;"Inf"),'GMT DATA'!AP6,"")</f>
        <v>39.488124999999997</v>
      </c>
      <c r="AQ6" s="1">
        <f>IF(AND('GMT DATA'!AQ6&lt;&gt;"NA",'GMT DATA'!AQ6&lt;&gt;"Inf"),'GMT DATA'!AQ6-'GMT DATA'!AP6,"")</f>
        <v>10.103902130000002</v>
      </c>
      <c r="AR6" s="1">
        <f>IF(AND('GMT DATA'!AR6&lt;&gt;"NA",'GMT DATA'!AR6&lt;&gt;"Inf"),'GMT DATA'!AS6-'GMT DATA'!AR6,"")</f>
        <v>5.7872088800000014</v>
      </c>
      <c r="AS6" s="1">
        <f>IF(AND('GMT DATA'!AS6&lt;&gt;"NA",'GMT DATA'!AS6&lt;&gt;"Inf"),'GMT DATA'!AS6,"")</f>
        <v>-18.60829365</v>
      </c>
      <c r="AT6" s="1">
        <f>IF(AND('GMT DATA'!AT6&lt;&gt;"NA",'GMT DATA'!AT6&lt;&gt;"Inf"),'GMT DATA'!AT6-'GMT DATA'!AS6,"")</f>
        <v>5.7872088799999997</v>
      </c>
      <c r="AU6" s="1">
        <f>IF(AND('GMT DATA'!AU6&lt;&gt;"NA",'GMT DATA'!AU6&lt;&gt;"Inf"),'GMT DATA'!AV6-'GMT DATA'!AU6,"")</f>
        <v>5.3114086500000006</v>
      </c>
      <c r="AV6" s="1">
        <f>IF(AND('GMT DATA'!AV6&lt;&gt;"NA",'GMT DATA'!AV6&lt;&gt;"Inf"),'GMT DATA'!AV6,"")</f>
        <v>18.608561510000001</v>
      </c>
      <c r="AW6" s="1">
        <f>IF(AND('GMT DATA'!AW6&lt;&gt;"NA",'GMT DATA'!AW6&lt;&gt;"Inf"),'GMT DATA'!AW6-'GMT DATA'!AV6,"")</f>
        <v>5.3114086399999998</v>
      </c>
      <c r="AX6" s="1">
        <f>IF(AND('GMT DATA'!AX6&lt;&gt;"NA",'GMT DATA'!AX6&lt;&gt;"Inf"),'GMT DATA'!AY6-'GMT DATA'!AX6,"")</f>
        <v>6.962899850000003</v>
      </c>
      <c r="AY6" s="1">
        <f>IF(AND('GMT DATA'!AY6&lt;&gt;"NA",'GMT DATA'!AY6&lt;&gt;"Inf"),'GMT DATA'!AY6,"")</f>
        <v>37.216855160000001</v>
      </c>
      <c r="AZ6" s="1">
        <f>IF(AND('GMT DATA'!AZ6&lt;&gt;"NA",'GMT DATA'!AZ6&lt;&gt;"Inf"),'GMT DATA'!AZ6-'GMT DATA'!AY6,"")</f>
        <v>6.9628998399999986</v>
      </c>
      <c r="BA6" s="1">
        <f>IF(AND('GMT DATA'!BA6&lt;&gt;"NA",'GMT DATA'!BA6&lt;&gt;"Inf"),'GMT DATA'!BB6-'GMT DATA'!BA6,"")</f>
        <v>198.20252889999995</v>
      </c>
      <c r="BB6" s="1">
        <f>IF(AND('GMT DATA'!BB6&lt;&gt;"NA",'GMT DATA'!BB6&lt;&gt;"Inf"),'GMT DATA'!BB6,"")</f>
        <v>974.70292959999995</v>
      </c>
      <c r="BC6" s="1">
        <f>IF(AND('GMT DATA'!BC6&lt;&gt;"NA",'GMT DATA'!BC6&lt;&gt;"Inf"),'GMT DATA'!BC6-'GMT DATA'!BB6,"")</f>
        <v>198.20252940000012</v>
      </c>
      <c r="BD6" s="1">
        <f>IF(AND('GMT DATA'!BD6&lt;&gt;"NA",'GMT DATA'!BD6&lt;&gt;"Inf"),'GMT DATA'!BE6-'GMT DATA'!BD6,"")</f>
        <v>173.90457060000006</v>
      </c>
      <c r="BE6" s="1">
        <f>IF(AND('GMT DATA'!BE6&lt;&gt;"NA",'GMT DATA'!BE6&lt;&gt;"Inf"),'GMT DATA'!BE6,"")</f>
        <v>805.32170940000003</v>
      </c>
      <c r="BF6" s="1">
        <f>IF(AND('GMT DATA'!BF6&lt;&gt;"NA",'GMT DATA'!BF6&lt;&gt;"Inf"),'GMT DATA'!BF6-'GMT DATA'!BE6,"")</f>
        <v>173.90457059999994</v>
      </c>
      <c r="BG6" s="1">
        <f>IF(AND('GMT DATA'!BG6&lt;&gt;"NA",'GMT DATA'!BG6&lt;&gt;"Inf"),'GMT DATA'!BH6-'GMT DATA'!BG6,"")</f>
        <v>168.69712359999994</v>
      </c>
      <c r="BH6" s="1">
        <f>IF(AND('GMT DATA'!BH6&lt;&gt;"NA",'GMT DATA'!BH6&lt;&gt;"Inf"),'GMT DATA'!BH6,"")</f>
        <v>771.36713269999996</v>
      </c>
      <c r="BI6" s="1">
        <f>IF(AND('GMT DATA'!BI6&lt;&gt;"NA",'GMT DATA'!BI6&lt;&gt;"Inf"),'GMT DATA'!BI6-'GMT DATA'!BH6,"")</f>
        <v>168.69712360000005</v>
      </c>
      <c r="BJ6" s="1">
        <f>IF(AND('GMT DATA'!BJ6&lt;&gt;"NA",'GMT DATA'!BJ6&lt;&gt;"Inf"),'GMT DATA'!BK6-'GMT DATA'!BJ6,"")</f>
        <v>163.34854949999999</v>
      </c>
      <c r="BK6" s="1">
        <f>IF(AND('GMT DATA'!BK6&lt;&gt;"NA",'GMT DATA'!BK6&lt;&gt;"Inf"),'GMT DATA'!BK6,"")</f>
        <v>737.02312889999996</v>
      </c>
      <c r="BL6" s="1">
        <f>IF(AND('GMT DATA'!BL6&lt;&gt;"NA",'GMT DATA'!BL6&lt;&gt;"Inf"),'GMT DATA'!BL6-'GMT DATA'!BK6,"")</f>
        <v>163.34854949999999</v>
      </c>
      <c r="BM6" s="1">
        <f>IF(AND('GMT DATA'!BM6&lt;&gt;"NA",'GMT DATA'!BM6&lt;&gt;"Inf"),'GMT DATA'!BN6-'GMT DATA'!BM6,"")</f>
        <v>146.3056378</v>
      </c>
      <c r="BN6" s="1">
        <f>IF(AND('GMT DATA'!BN6&lt;&gt;"NA",'GMT DATA'!BN6&lt;&gt;"Inf"),'GMT DATA'!BN6,"")</f>
        <v>630.05230510000001</v>
      </c>
      <c r="BO6" s="1">
        <f>IF(AND('GMT DATA'!BO6&lt;&gt;"NA",'GMT DATA'!BO6&lt;&gt;"Inf"),'GMT DATA'!BO6-'GMT DATA'!BN6,"")</f>
        <v>146.3056378</v>
      </c>
      <c r="BP6" s="1">
        <f>IF(AND('GMT DATA'!BP6&lt;&gt;"NA",'GMT DATA'!BP6&lt;&gt;"Inf"),'GMT DATA'!BQ6-'GMT DATA'!BP6,"")</f>
        <v>114.18352069999997</v>
      </c>
      <c r="BQ6" s="1">
        <f>IF(AND('GMT DATA'!BQ6&lt;&gt;"NA",'GMT DATA'!BQ6&lt;&gt;"Inf"),'GMT DATA'!BQ6,"")</f>
        <v>420.6428138</v>
      </c>
      <c r="BR6" s="1">
        <f>IF(AND('GMT DATA'!BR6&lt;&gt;"NA",'GMT DATA'!BR6&lt;&gt;"Inf"),'GMT DATA'!BR6-'GMT DATA'!BQ6,"")</f>
        <v>114.18352070000003</v>
      </c>
      <c r="BS6" s="1">
        <f>IF(AND('GMT DATA'!BS6&lt;&gt;"NA",'GMT DATA'!BS6&lt;&gt;"Inf"),'GMT DATA'!BT6-'GMT DATA'!BS6,"")</f>
        <v>238.70194300000003</v>
      </c>
      <c r="BT6" s="1">
        <f>IF(AND('GMT DATA'!BT6&lt;&gt;"NA",'GMT DATA'!BT6&lt;&gt;"Inf"),'GMT DATA'!BT6,"")</f>
        <v>-1476.004592</v>
      </c>
      <c r="BU6" s="1">
        <f>IF(AND('GMT DATA'!BU6&lt;&gt;"NA",'GMT DATA'!BU6&lt;&gt;"Inf"),'GMT DATA'!BU6-'GMT DATA'!BT6,"")</f>
        <v>238.70194300000003</v>
      </c>
      <c r="BV6" s="1">
        <f>IF(AND('GMT DATA'!BV6&lt;&gt;"NA",'GMT DATA'!BV6&lt;&gt;"Inf"),'GMT DATA'!BW6-'GMT DATA'!BV6,"")</f>
        <v>232.21252389999995</v>
      </c>
      <c r="BW6" s="1">
        <f>IF(AND('GMT DATA'!BW6&lt;&gt;"NA",'GMT DATA'!BW6&lt;&gt;"Inf"),'GMT DATA'!BW6,"")</f>
        <v>1194.253029</v>
      </c>
      <c r="BX6" s="1">
        <f>IF(AND('GMT DATA'!BX6&lt;&gt;"NA",'GMT DATA'!BX6&lt;&gt;"Inf"),'GMT DATA'!BX6-'GMT DATA'!BW6,"")</f>
        <v>232.21252299999992</v>
      </c>
      <c r="BY6" s="4">
        <f>IF(AND('GMT DATA'!BY6&lt;&gt;"NA",'GMT DATA'!BY6&lt;&gt;"Inf"),'GMT DATA'!BZ6-'GMT DATA'!BY6,"")</f>
        <v>0.144200936</v>
      </c>
      <c r="BZ6" s="4">
        <f>IF(AND('GMT DATA'!BZ6&lt;&gt;"NA",'GMT DATA'!BZ6&lt;&gt;"Inf"),'GMT DATA'!BZ6,"")</f>
        <v>0.28124888300000001</v>
      </c>
      <c r="CA6" s="4">
        <f>IF(AND('GMT DATA'!CA6&lt;&gt;"NA",'GMT DATA'!CA6&lt;&gt;"Inf"),'GMT DATA'!CA6-'GMT DATA'!BZ6,"")</f>
        <v>0.144200936</v>
      </c>
      <c r="CB6" s="4">
        <f>IF(AND('GMT DATA'!CB6&lt;&gt;"NA",'GMT DATA'!CB6&lt;&gt;"Inf"),'GMT DATA'!CC6-'GMT DATA'!CB6,"")</f>
        <v>0.15712783599999999</v>
      </c>
      <c r="CC6" s="4">
        <f>IF(AND('GMT DATA'!CC6&lt;&gt;"NA",'GMT DATA'!CC6&lt;&gt;"Inf"),'GMT DATA'!CC6,"")</f>
        <v>0.16637738099999999</v>
      </c>
      <c r="CD6" s="4">
        <f>IF(AND('GMT DATA'!CD6&lt;&gt;"NA",'GMT DATA'!CD6&lt;&gt;"Inf"),'GMT DATA'!CD6-'GMT DATA'!CC6,"")</f>
        <v>0.15712783499999999</v>
      </c>
      <c r="CE6" s="4">
        <f>IF(AND('GMT DATA'!CE6&lt;&gt;"NA",'GMT DATA'!CE6&lt;&gt;"Inf"),'GMT DATA'!CF6-'GMT DATA'!CE6,"")</f>
        <v>0.13439742600000001</v>
      </c>
      <c r="CF6" s="4">
        <f>IF(AND('GMT DATA'!CF6&lt;&gt;"NA",'GMT DATA'!CF6&lt;&gt;"Inf"),'GMT DATA'!CF6,"")</f>
        <v>7.4100043000000004E-2</v>
      </c>
      <c r="CG6" s="4">
        <f>IF(AND('GMT DATA'!CG6&lt;&gt;"NA",'GMT DATA'!CG6&lt;&gt;"Inf"),'GMT DATA'!CG6-'GMT DATA'!CF6,"")</f>
        <v>0.13439742599999999</v>
      </c>
      <c r="CH6" s="1">
        <f>IF(AND('GMT DATA'!CH6&lt;&gt;"NA",'GMT DATA'!CH6&lt;&gt;"Inf"),'GMT DATA'!CI6-'GMT DATA'!CH6,"")</f>
        <v>6.2030594529999998</v>
      </c>
      <c r="CI6" s="1">
        <f>IF(AND('GMT DATA'!CI6&lt;&gt;"NA",'GMT DATA'!CI6&lt;&gt;"Inf"),'GMT DATA'!CI6,"")</f>
        <v>7.2779590460000003</v>
      </c>
      <c r="CJ6" s="1">
        <f>IF(AND('GMT DATA'!CJ6&lt;&gt;"NA",'GMT DATA'!CJ6&lt;&gt;"Inf"),'GMT DATA'!CJ6-'GMT DATA'!CI6,"")</f>
        <v>6.203059453999999</v>
      </c>
      <c r="CK6" s="1">
        <f>IF(AND('GMT DATA'!CK6&lt;&gt;"NA",'GMT DATA'!CK6&lt;&gt;"Inf"),'GMT DATA'!CL6-'GMT DATA'!CK6,"")</f>
        <v>4.7865060599999998</v>
      </c>
      <c r="CL6" s="1">
        <f>IF(AND('GMT DATA'!CL6&lt;&gt;"NA",'GMT DATA'!CL6&lt;&gt;"Inf"),'GMT DATA'!CL6,"")</f>
        <v>-2.9887797620000001</v>
      </c>
      <c r="CM6" s="1">
        <f>IF(AND('GMT DATA'!CM6&lt;&gt;"NA",'GMT DATA'!CM6&lt;&gt;"Inf"),'GMT DATA'!CM6-'GMT DATA'!CL6,"")</f>
        <v>4.7865060599999998</v>
      </c>
      <c r="CN6" s="1">
        <f>IF(AND('GMT DATA'!CN6&lt;&gt;"NA",'GMT DATA'!CN6&lt;&gt;"Inf"),'GMT DATA'!CO6-'GMT DATA'!CN6,"")</f>
        <v>3.8884609619999999</v>
      </c>
      <c r="CO6" s="1">
        <f>IF(AND('GMT DATA'!CO6&lt;&gt;"NA",'GMT DATA'!CO6&lt;&gt;"Inf"),'GMT DATA'!CO6,"")</f>
        <v>1.486190476</v>
      </c>
      <c r="CP6" s="1">
        <f>IF(AND('GMT DATA'!CP6&lt;&gt;"NA",'GMT DATA'!CP6&lt;&gt;"Inf"),'GMT DATA'!CP6-'GMT DATA'!CO6,"")</f>
        <v>3.8884609619999999</v>
      </c>
      <c r="CQ6" s="1">
        <f>IF(AND('GMT DATA'!CQ6&lt;&gt;"NA",'GMT DATA'!CQ6&lt;&gt;"Inf"),'GMT DATA'!CR6-'GMT DATA'!CQ6,"")</f>
        <v>6.8188573969999995</v>
      </c>
      <c r="CR6" s="1">
        <f>IF(AND('GMT DATA'!CR6&lt;&gt;"NA",'GMT DATA'!CR6&lt;&gt;"Inf"),'GMT DATA'!CR6,"")</f>
        <v>1.618769841</v>
      </c>
      <c r="CS6" s="1">
        <f>IF(AND('GMT DATA'!CS6&lt;&gt;"NA",'GMT DATA'!CS6&lt;&gt;"Inf"),'GMT DATA'!CS6-'GMT DATA'!CR6,"")</f>
        <v>6.8188573969999995</v>
      </c>
      <c r="CT6" s="1">
        <f>IF(AND('GMT DATA'!CT6&lt;&gt;"NA",'GMT DATA'!CT6&lt;&gt;"Inf"),'GMT DATA'!CU6-'GMT DATA'!CT6,"")</f>
        <v>0.544449183</v>
      </c>
      <c r="CU6" s="1">
        <f>IF(AND('GMT DATA'!CU6&lt;&gt;"NA",'GMT DATA'!CU6&lt;&gt;"Inf"),'GMT DATA'!CU6,"")</f>
        <v>0.80779761900000002</v>
      </c>
      <c r="CV6" s="1">
        <f>IF(AND('GMT DATA'!CV6&lt;&gt;"NA",'GMT DATA'!CV6&lt;&gt;"Inf"),'GMT DATA'!CV6-'GMT DATA'!CU6,"")</f>
        <v>0.544449183</v>
      </c>
      <c r="CW6" s="1">
        <f>IF(AND('GMT DATA'!CW6&lt;&gt;"NA",'GMT DATA'!CW6&lt;&gt;"Inf"),'GMT DATA'!CX6-'GMT DATA'!CW6,"")</f>
        <v>9.703919900000002E-2</v>
      </c>
      <c r="CX6" s="1">
        <f>IF(AND('GMT DATA'!CX6&lt;&gt;"NA",'GMT DATA'!CX6&lt;&gt;"Inf"),'GMT DATA'!CX6,"")</f>
        <v>-0.245609619</v>
      </c>
      <c r="CY6" s="1">
        <f>IF(AND('GMT DATA'!CY6&lt;&gt;"NA",'GMT DATA'!CY6&lt;&gt;"Inf"),'GMT DATA'!CY6-'GMT DATA'!CX6,"")</f>
        <v>9.7039199999999992E-2</v>
      </c>
      <c r="CZ6" s="1">
        <f>IF(AND('GMT DATA'!CZ6&lt;&gt;"NA",'GMT DATA'!CZ6&lt;&gt;"Inf"),'GMT DATA'!DA6-'GMT DATA'!CZ6,"")</f>
        <v>3.7585390649999999</v>
      </c>
      <c r="DA6" s="1">
        <f>IF(AND('GMT DATA'!DA6&lt;&gt;"NA",'GMT DATA'!DA6&lt;&gt;"Inf"),'GMT DATA'!DA6,"")</f>
        <v>6.2198259189999998</v>
      </c>
      <c r="DB6" s="1">
        <f>IF(AND('GMT DATA'!DB6&lt;&gt;"NA",'GMT DATA'!DB6&lt;&gt;"Inf"),'GMT DATA'!DB6-'GMT DATA'!DA6,"")</f>
        <v>3.7585390650000008</v>
      </c>
      <c r="DC6" s="1">
        <f>IF(AND('GMT DATA'!DC6&lt;&gt;"NA",'GMT DATA'!DC6&lt;&gt;"Inf"),'GMT DATA'!DD6-'GMT DATA'!DC6,"")</f>
        <v>17.836809544000001</v>
      </c>
      <c r="DD6" s="1">
        <f>IF(AND('GMT DATA'!DD6&lt;&gt;"NA",'GMT DATA'!DD6&lt;&gt;"Inf"),'GMT DATA'!DD6,"")</f>
        <v>14.915974090000001</v>
      </c>
      <c r="DE6" s="1">
        <f>IF(AND('GMT DATA'!DE6&lt;&gt;"NA",'GMT DATA'!DE6&lt;&gt;"Inf"),'GMT DATA'!DE6-'GMT DATA'!DD6,"")</f>
        <v>17.836809540000004</v>
      </c>
    </row>
    <row r="7" spans="1:109">
      <c r="A7" t="str">
        <f>IF(AND('GMT DATA'!A7&lt;&gt;"NA",'GMT DATA'!A7&lt;&gt;"Inf"),'GMT DATA'!A7,"")</f>
        <v>+4C</v>
      </c>
      <c r="B7" s="1">
        <f>IF(AND('GMT DATA'!B7&lt;&gt;"NA",'GMT DATA'!B7&lt;&gt;"Inf"),'GMT DATA'!C7-'GMT DATA'!B7,"")</f>
        <v>1.7044184769999999</v>
      </c>
      <c r="C7" s="1">
        <f>IF(AND('GMT DATA'!C7&lt;&gt;"NA",'GMT DATA'!C7&lt;&gt;"Inf"),'GMT DATA'!C7,"")</f>
        <v>7.917088261</v>
      </c>
      <c r="D7" s="1">
        <f>IF(AND('GMT DATA'!D7&lt;&gt;"NA",'GMT DATA'!D7&lt;&gt;"Inf"),'GMT DATA'!D7-'GMT DATA'!C7,"")</f>
        <v>1.7044184780000009</v>
      </c>
      <c r="E7" s="1">
        <f>IF(AND('GMT DATA'!E7&lt;&gt;"NA",'GMT DATA'!E7&lt;&gt;"Inf"),'GMT DATA'!F7-'GMT DATA'!E7,"")</f>
        <v>1.2238540819999999</v>
      </c>
      <c r="F7" s="1">
        <f>IF(AND('GMT DATA'!F7&lt;&gt;"NA",'GMT DATA'!F7&lt;&gt;"Inf"),'GMT DATA'!F7,"")</f>
        <v>6.4831129909999996</v>
      </c>
      <c r="G7" s="1">
        <f>IF(AND('GMT DATA'!G7&lt;&gt;"NA",'GMT DATA'!G7&lt;&gt;"Inf"),'GMT DATA'!G7-'GMT DATA'!F7,"")</f>
        <v>1.223854083</v>
      </c>
      <c r="H7" s="1">
        <f>IF(AND('GMT DATA'!H7&lt;&gt;"NA",'GMT DATA'!H7&lt;&gt;"Inf"),'GMT DATA'!I7-'GMT DATA'!H7,"")</f>
        <v>1.122444497</v>
      </c>
      <c r="I7" s="1">
        <f>IF(AND('GMT DATA'!I7&lt;&gt;"NA",'GMT DATA'!I7&lt;&gt;"Inf"),'GMT DATA'!I7,"")</f>
        <v>6.0368109959999998</v>
      </c>
      <c r="J7" s="1">
        <f>IF(AND('GMT DATA'!J7&lt;&gt;"NA",'GMT DATA'!J7&lt;&gt;"Inf"),'GMT DATA'!J7-'GMT DATA'!I7,"")</f>
        <v>1.122444497</v>
      </c>
      <c r="K7" s="1">
        <f>IF(AND('GMT DATA'!K7&lt;&gt;"NA",'GMT DATA'!K7&lt;&gt;"Inf"),'GMT DATA'!L7-'GMT DATA'!K7,"")</f>
        <v>1.7816928949999999</v>
      </c>
      <c r="L7" s="1">
        <f>IF(AND('GMT DATA'!L7&lt;&gt;"NA",'GMT DATA'!L7&lt;&gt;"Inf"),'GMT DATA'!L7,"")</f>
        <v>7.4728471479999996</v>
      </c>
      <c r="M7" s="1">
        <f>IF(AND('GMT DATA'!M7&lt;&gt;"NA",'GMT DATA'!M7&lt;&gt;"Inf"),'GMT DATA'!M7-'GMT DATA'!L7,"")</f>
        <v>1.7816928940000007</v>
      </c>
      <c r="N7" s="1">
        <f>IF(AND('GMT DATA'!N7&lt;&gt;"NA",'GMT DATA'!N7&lt;&gt;"Inf"),'GMT DATA'!O7-'GMT DATA'!N7,"")</f>
        <v>1.4035793139999999</v>
      </c>
      <c r="O7" s="1">
        <f>IF(AND('GMT DATA'!O7&lt;&gt;"NA",'GMT DATA'!O7&lt;&gt;"Inf"),'GMT DATA'!O7,"")</f>
        <v>6.6393629880000002</v>
      </c>
      <c r="P7" s="1">
        <f>IF(AND('GMT DATA'!P7&lt;&gt;"NA",'GMT DATA'!P7&lt;&gt;"Inf"),'GMT DATA'!P7-'GMT DATA'!O7,"")</f>
        <v>1.403579315</v>
      </c>
      <c r="Q7" s="1">
        <f>IF(AND('GMT DATA'!Q7&lt;&gt;"NA",'GMT DATA'!Q7&lt;&gt;"Inf"),'GMT DATA'!R7-'GMT DATA'!Q7,"")</f>
        <v>2.5773628310000003</v>
      </c>
      <c r="R7" s="1">
        <f>IF(AND('GMT DATA'!R7&lt;&gt;"NA",'GMT DATA'!R7&lt;&gt;"Inf"),'GMT DATA'!R7,"")</f>
        <v>12.06691606</v>
      </c>
      <c r="S7" s="1">
        <f>IF(AND('GMT DATA'!S7&lt;&gt;"NA",'GMT DATA'!S7&lt;&gt;"Inf"),'GMT DATA'!S7-'GMT DATA'!R7,"")</f>
        <v>2.5773628399999993</v>
      </c>
      <c r="T7" s="1">
        <f>IF(AND('GMT DATA'!T7&lt;&gt;"NA",'GMT DATA'!T7&lt;&gt;"Inf"),'GMT DATA'!U7-'GMT DATA'!T7,"")</f>
        <v>1.9021244410000007</v>
      </c>
      <c r="U7" s="1">
        <f>IF(AND('GMT DATA'!U7&lt;&gt;"NA",'GMT DATA'!U7&lt;&gt;"Inf"),'GMT DATA'!U7,"")</f>
        <v>7.5146924960000003</v>
      </c>
      <c r="V7" s="1">
        <f>IF(AND('GMT DATA'!V7&lt;&gt;"NA",'GMT DATA'!V7&lt;&gt;"Inf"),'GMT DATA'!V7-'GMT DATA'!U7,"")</f>
        <v>1.9021244419999999</v>
      </c>
      <c r="W7" s="1">
        <f>IF(AND('GMT DATA'!W7&lt;&gt;"NA",'GMT DATA'!W7&lt;&gt;"Inf"),'GMT DATA'!X7-'GMT DATA'!W7,"")</f>
        <v>10.988225100000001</v>
      </c>
      <c r="X7" s="1">
        <f>IF(AND('GMT DATA'!X7&lt;&gt;"NA",'GMT DATA'!X7&lt;&gt;"Inf"),'GMT DATA'!X7,"")</f>
        <v>63.066106439999999</v>
      </c>
      <c r="Y7" s="1">
        <f>IF(AND('GMT DATA'!Y7&lt;&gt;"NA",'GMT DATA'!Y7&lt;&gt;"Inf"),'GMT DATA'!Y7-'GMT DATA'!X7,"")</f>
        <v>10.988225100000008</v>
      </c>
      <c r="Z7" s="1">
        <f>IF(AND('GMT DATA'!Z7&lt;&gt;"NA",'GMT DATA'!Z7&lt;&gt;"Inf"),'GMT DATA'!AA7-'GMT DATA'!Z7,"")</f>
        <v>13.897284000000003</v>
      </c>
      <c r="AA7" s="1">
        <f>IF(AND('GMT DATA'!AA7&lt;&gt;"NA",'GMT DATA'!AA7&lt;&gt;"Inf"),'GMT DATA'!AA7,"")</f>
        <v>39.511603430000001</v>
      </c>
      <c r="AB7" s="1">
        <f>IF(AND('GMT DATA'!AB7&lt;&gt;"NA",'GMT DATA'!AB7&lt;&gt;"Inf"),'GMT DATA'!AB7-'GMT DATA'!AA7,"")</f>
        <v>13.897283989999998</v>
      </c>
      <c r="AC7" s="1">
        <f>IF(AND('GMT DATA'!AC7&lt;&gt;"NA",'GMT DATA'!AC7&lt;&gt;"Inf"),'GMT DATA'!AD7-'GMT DATA'!AC7,"")</f>
        <v>9.0485125500000052</v>
      </c>
      <c r="AD7" s="1">
        <f>IF(AND('GMT DATA'!AD7&lt;&gt;"NA",'GMT DATA'!AD7&lt;&gt;"Inf"),'GMT DATA'!AD7,"")</f>
        <v>-54.500339529999998</v>
      </c>
      <c r="AE7" s="1">
        <f>IF(AND('GMT DATA'!AE7&lt;&gt;"NA",'GMT DATA'!AE7&lt;&gt;"Inf"),'GMT DATA'!AE7-'GMT DATA'!AD7,"")</f>
        <v>9.0485125499999981</v>
      </c>
      <c r="AF7" s="1">
        <f>IF(AND('GMT DATA'!AF7&lt;&gt;"NA",'GMT DATA'!AF7&lt;&gt;"Inf"),'GMT DATA'!AG7-'GMT DATA'!AF7,"")</f>
        <v>1.2116585799999999</v>
      </c>
      <c r="AG7" s="1">
        <f>MAX(IF(AND('GMT DATA'!AG7&lt;&gt;"NA",'GMT DATA'!AG7&lt;&gt;"Inf"),'GMT DATA'!AG7,""),-AG$2)</f>
        <v>-12.56806723</v>
      </c>
      <c r="AH7" s="1">
        <f>MAX(0,MIN(IF(AND('GMT DATA'!AH7&lt;&gt;"NA",'GMT DATA'!AH7&lt;&gt;"Inf"),'GMT DATA'!AH7-'GMT DATA'!AG7,""),AG7+AG2))</f>
        <v>0.59859943999999921</v>
      </c>
      <c r="AI7" s="1">
        <f>IF(AND('GMT DATA'!AI7&lt;&gt;"NA",'GMT DATA'!AI7&lt;&gt;"Inf"),'GMT DATA'!AJ7-'GMT DATA'!AI7,"")</f>
        <v>3.85207853</v>
      </c>
      <c r="AJ7" s="1">
        <f>IF(AND('GMT DATA'!AJ7&lt;&gt;"NA",'GMT DATA'!AJ7&lt;&gt;"Inf"),'GMT DATA'!AJ7,"")</f>
        <v>28.79193617</v>
      </c>
      <c r="AK7" s="1">
        <f>IF(AND('GMT DATA'!AK7&lt;&gt;"NA",'GMT DATA'!AK7&lt;&gt;"Inf"),'GMT DATA'!AK7-'GMT DATA'!AJ7,"")</f>
        <v>3.85207853</v>
      </c>
      <c r="AL7" s="1">
        <f>IF(AND('GMT DATA'!AL7&lt;&gt;"NA",'GMT DATA'!AL7&lt;&gt;"Inf"),'GMT DATA'!AM7-'GMT DATA'!AL7,"")</f>
        <v>10.81580263</v>
      </c>
      <c r="AM7" s="1">
        <f>IF(AND('GMT DATA'!AM7&lt;&gt;"NA",'GMT DATA'!AM7&lt;&gt;"Inf"),'GMT DATA'!AM7,"")</f>
        <v>-24.35511417</v>
      </c>
      <c r="AN7" s="1">
        <f>IF(AND('GMT DATA'!AN7&lt;&gt;"NA",'GMT DATA'!AN7&lt;&gt;"Inf"),'GMT DATA'!AN7-'GMT DATA'!AM7,"")</f>
        <v>10.81580263</v>
      </c>
      <c r="AO7" s="1">
        <f>IF(AND('GMT DATA'!AO7&lt;&gt;"NA",'GMT DATA'!AO7&lt;&gt;"Inf"),'GMT DATA'!AP7-'GMT DATA'!AO7,"")</f>
        <v>13.368207890000001</v>
      </c>
      <c r="AP7" s="1">
        <f>IF(AND('GMT DATA'!AP7&lt;&gt;"NA",'GMT DATA'!AP7&lt;&gt;"Inf"),'GMT DATA'!AP7,"")</f>
        <v>53.14705034</v>
      </c>
      <c r="AQ7" s="1">
        <f>IF(AND('GMT DATA'!AQ7&lt;&gt;"NA",'GMT DATA'!AQ7&lt;&gt;"Inf"),'GMT DATA'!AQ7-'GMT DATA'!AP7,"")</f>
        <v>13.368207880000007</v>
      </c>
      <c r="AR7" s="1">
        <f>IF(AND('GMT DATA'!AR7&lt;&gt;"NA",'GMT DATA'!AR7&lt;&gt;"Inf"),'GMT DATA'!AS7-'GMT DATA'!AR7,"")</f>
        <v>7.1936064199999983</v>
      </c>
      <c r="AS7" s="1">
        <f>IF(AND('GMT DATA'!AS7&lt;&gt;"NA",'GMT DATA'!AS7&lt;&gt;"Inf"),'GMT DATA'!AS7,"")</f>
        <v>-25.307885580000001</v>
      </c>
      <c r="AT7" s="1">
        <f>IF(AND('GMT DATA'!AT7&lt;&gt;"NA",'GMT DATA'!AT7&lt;&gt;"Inf"),'GMT DATA'!AT7-'GMT DATA'!AS7,"")</f>
        <v>7.1936064200000018</v>
      </c>
      <c r="AU7" s="1">
        <f>IF(AND('GMT DATA'!AU7&lt;&gt;"NA",'GMT DATA'!AU7&lt;&gt;"Inf"),'GMT DATA'!AV7-'GMT DATA'!AU7,"")</f>
        <v>5.4247333299999987</v>
      </c>
      <c r="AV7" s="1">
        <f>IF(AND('GMT DATA'!AV7&lt;&gt;"NA",'GMT DATA'!AV7&lt;&gt;"Inf"),'GMT DATA'!AV7,"")</f>
        <v>23.199405819999999</v>
      </c>
      <c r="AW7" s="1">
        <f>IF(AND('GMT DATA'!AW7&lt;&gt;"NA",'GMT DATA'!AW7&lt;&gt;"Inf"),'GMT DATA'!AW7-'GMT DATA'!AV7,"")</f>
        <v>5.4247333399999995</v>
      </c>
      <c r="AX7" s="1">
        <f>IF(AND('GMT DATA'!AX7&lt;&gt;"NA",'GMT DATA'!AX7&lt;&gt;"Inf"),'GMT DATA'!AY7-'GMT DATA'!AX7,"")</f>
        <v>7.9008197499999966</v>
      </c>
      <c r="AY7" s="1">
        <f>IF(AND('GMT DATA'!AY7&lt;&gt;"NA",'GMT DATA'!AY7&lt;&gt;"Inf"),'GMT DATA'!AY7,"")</f>
        <v>48.5072914</v>
      </c>
      <c r="AZ7" s="1">
        <f>IF(AND('GMT DATA'!AZ7&lt;&gt;"NA",'GMT DATA'!AZ7&lt;&gt;"Inf"),'GMT DATA'!AZ7-'GMT DATA'!AY7,"")</f>
        <v>7.9008197599999974</v>
      </c>
      <c r="BA7" s="1">
        <f>IF(AND('GMT DATA'!BA7&lt;&gt;"NA",'GMT DATA'!BA7&lt;&gt;"Inf"),'GMT DATA'!BB7-'GMT DATA'!BA7,"")</f>
        <v>186.32195100000013</v>
      </c>
      <c r="BB7" s="1">
        <f>IF(AND('GMT DATA'!BB7&lt;&gt;"NA",'GMT DATA'!BB7&lt;&gt;"Inf"),'GMT DATA'!BB7,"")</f>
        <v>1386.6718510000001</v>
      </c>
      <c r="BC7" s="1">
        <f>IF(AND('GMT DATA'!BC7&lt;&gt;"NA",'GMT DATA'!BC7&lt;&gt;"Inf"),'GMT DATA'!BC7-'GMT DATA'!BB7,"")</f>
        <v>186.3219509999999</v>
      </c>
      <c r="BD7" s="1">
        <f>IF(AND('GMT DATA'!BD7&lt;&gt;"NA",'GMT DATA'!BD7&lt;&gt;"Inf"),'GMT DATA'!BE7-'GMT DATA'!BD7,"")</f>
        <v>176.7106179000001</v>
      </c>
      <c r="BE7" s="1">
        <f>IF(AND('GMT DATA'!BE7&lt;&gt;"NA",'GMT DATA'!BE7&lt;&gt;"Inf"),'GMT DATA'!BE7,"")</f>
        <v>1161.9183410000001</v>
      </c>
      <c r="BF7" s="1">
        <f>IF(AND('GMT DATA'!BF7&lt;&gt;"NA",'GMT DATA'!BF7&lt;&gt;"Inf"),'GMT DATA'!BF7-'GMT DATA'!BE7,"")</f>
        <v>176.71061899999995</v>
      </c>
      <c r="BG7" s="1">
        <f>IF(AND('GMT DATA'!BG7&lt;&gt;"NA",'GMT DATA'!BG7&lt;&gt;"Inf"),'GMT DATA'!BH7-'GMT DATA'!BG7,"")</f>
        <v>174.01795509999988</v>
      </c>
      <c r="BH7" s="1">
        <f>IF(AND('GMT DATA'!BH7&lt;&gt;"NA",'GMT DATA'!BH7&lt;&gt;"Inf"),'GMT DATA'!BH7,"")</f>
        <v>1117.5844999999999</v>
      </c>
      <c r="BI7" s="1">
        <f>IF(AND('GMT DATA'!BI7&lt;&gt;"NA",'GMT DATA'!BI7&lt;&gt;"Inf"),'GMT DATA'!BI7-'GMT DATA'!BH7,"")</f>
        <v>174.01795600000014</v>
      </c>
      <c r="BJ7" s="1">
        <f>IF(AND('GMT DATA'!BJ7&lt;&gt;"NA",'GMT DATA'!BJ7&lt;&gt;"Inf"),'GMT DATA'!BK7-'GMT DATA'!BJ7,"")</f>
        <v>170.35141239999996</v>
      </c>
      <c r="BK7" s="1">
        <f>IF(AND('GMT DATA'!BK7&lt;&gt;"NA",'GMT DATA'!BK7&lt;&gt;"Inf"),'GMT DATA'!BK7,"")</f>
        <v>1073.061522</v>
      </c>
      <c r="BL7" s="1">
        <f>IF(AND('GMT DATA'!BL7&lt;&gt;"NA",'GMT DATA'!BL7&lt;&gt;"Inf"),'GMT DATA'!BL7-'GMT DATA'!BK7,"")</f>
        <v>170.35141199999998</v>
      </c>
      <c r="BM7" s="1">
        <f>IF(AND('GMT DATA'!BM7&lt;&gt;"NA",'GMT DATA'!BM7&lt;&gt;"Inf"),'GMT DATA'!BN7-'GMT DATA'!BM7,"")</f>
        <v>160.34113450000007</v>
      </c>
      <c r="BN7" s="1">
        <f>IF(AND('GMT DATA'!BN7&lt;&gt;"NA",'GMT DATA'!BN7&lt;&gt;"Inf"),'GMT DATA'!BN7,"")</f>
        <v>934.60174170000005</v>
      </c>
      <c r="BO7" s="1">
        <f>IF(AND('GMT DATA'!BO7&lt;&gt;"NA",'GMT DATA'!BO7&lt;&gt;"Inf"),'GMT DATA'!BO7-'GMT DATA'!BN7,"")</f>
        <v>160.34113430000002</v>
      </c>
      <c r="BP7" s="1">
        <f>IF(AND('GMT DATA'!BP7&lt;&gt;"NA",'GMT DATA'!BP7&lt;&gt;"Inf"),'GMT DATA'!BQ7-'GMT DATA'!BP7,"")</f>
        <v>141.18370319999997</v>
      </c>
      <c r="BQ7" s="1">
        <f>IF(AND('GMT DATA'!BQ7&lt;&gt;"NA",'GMT DATA'!BQ7&lt;&gt;"Inf"),'GMT DATA'!BQ7,"")</f>
        <v>659.59113300000001</v>
      </c>
      <c r="BR7" s="1">
        <f>IF(AND('GMT DATA'!BR7&lt;&gt;"NA",'GMT DATA'!BR7&lt;&gt;"Inf"),'GMT DATA'!BR7-'GMT DATA'!BQ7,"")</f>
        <v>141.18370319999997</v>
      </c>
      <c r="BS7" s="1">
        <f>IF(AND('GMT DATA'!BS7&lt;&gt;"NA",'GMT DATA'!BS7&lt;&gt;"Inf"),'GMT DATA'!BT7-'GMT DATA'!BS7,"")</f>
        <v>263.18612799999983</v>
      </c>
      <c r="BT7" s="1">
        <f>IF(AND('GMT DATA'!BT7&lt;&gt;"NA",'GMT DATA'!BT7&lt;&gt;"Inf"),'GMT DATA'!BT7,"")</f>
        <v>-1911.465717</v>
      </c>
      <c r="BU7" s="1">
        <f>IF(AND('GMT DATA'!BU7&lt;&gt;"NA",'GMT DATA'!BU7&lt;&gt;"Inf"),'GMT DATA'!BU7-'GMT DATA'!BT7,"")</f>
        <v>263.18612800000005</v>
      </c>
      <c r="BV7" s="1">
        <f>IF(AND('GMT DATA'!BV7&lt;&gt;"NA",'GMT DATA'!BV7&lt;&gt;"Inf"),'GMT DATA'!BW7-'GMT DATA'!BV7,"")</f>
        <v>197.52824099999998</v>
      </c>
      <c r="BW7" s="1">
        <f>IF(AND('GMT DATA'!BW7&lt;&gt;"NA",'GMT DATA'!BW7&lt;&gt;"Inf"),'GMT DATA'!BW7,"")</f>
        <v>1642.1698570000001</v>
      </c>
      <c r="BX7" s="1">
        <f>IF(AND('GMT DATA'!BX7&lt;&gt;"NA",'GMT DATA'!BX7&lt;&gt;"Inf"),'GMT DATA'!BX7-'GMT DATA'!BW7,"")</f>
        <v>197.52823999999987</v>
      </c>
      <c r="BY7" s="4">
        <f>IF(AND('GMT DATA'!BY7&lt;&gt;"NA",'GMT DATA'!BY7&lt;&gt;"Inf"),'GMT DATA'!BZ7-'GMT DATA'!BY7,"")</f>
        <v>0.19368141099999997</v>
      </c>
      <c r="BZ7" s="4">
        <f>IF(AND('GMT DATA'!BZ7&lt;&gt;"NA",'GMT DATA'!BZ7&lt;&gt;"Inf"),'GMT DATA'!BZ7,"")</f>
        <v>0.30245587899999998</v>
      </c>
      <c r="CA7" s="4">
        <f>IF(AND('GMT DATA'!CA7&lt;&gt;"NA",'GMT DATA'!CA7&lt;&gt;"Inf"),'GMT DATA'!CA7-'GMT DATA'!BZ7,"")</f>
        <v>0.193681412</v>
      </c>
      <c r="CB7" s="4">
        <f>IF(AND('GMT DATA'!CB7&lt;&gt;"NA",'GMT DATA'!CB7&lt;&gt;"Inf"),'GMT DATA'!CC7-'GMT DATA'!CB7,"")</f>
        <v>0.17707088399999998</v>
      </c>
      <c r="CC7" s="4">
        <f>IF(AND('GMT DATA'!CC7&lt;&gt;"NA",'GMT DATA'!CC7&lt;&gt;"Inf"),'GMT DATA'!CC7,"")</f>
        <v>0.112861537</v>
      </c>
      <c r="CD7" s="4">
        <f>IF(AND('GMT DATA'!CD7&lt;&gt;"NA",'GMT DATA'!CD7&lt;&gt;"Inf"),'GMT DATA'!CD7-'GMT DATA'!CC7,"")</f>
        <v>0.17707088300000001</v>
      </c>
      <c r="CE7" s="4">
        <f>IF(AND('GMT DATA'!CE7&lt;&gt;"NA",'GMT DATA'!CE7&lt;&gt;"Inf"),'GMT DATA'!CF7-'GMT DATA'!CE7,"")</f>
        <v>0.17944432099999999</v>
      </c>
      <c r="CF7" s="4">
        <f>IF(AND('GMT DATA'!CF7&lt;&gt;"NA",'GMT DATA'!CF7&lt;&gt;"Inf"),'GMT DATA'!CF7,"")</f>
        <v>1.0323267000000001E-2</v>
      </c>
      <c r="CG7" s="4">
        <f>IF(AND('GMT DATA'!CG7&lt;&gt;"NA",'GMT DATA'!CG7&lt;&gt;"Inf"),'GMT DATA'!CG7-'GMT DATA'!CF7,"")</f>
        <v>0.17944431999999999</v>
      </c>
      <c r="CH7" s="1">
        <f>IF(AND('GMT DATA'!CH7&lt;&gt;"NA",'GMT DATA'!CH7&lt;&gt;"Inf"),'GMT DATA'!CI7-'GMT DATA'!CH7,"")</f>
        <v>9.8500247719999994</v>
      </c>
      <c r="CI7" s="1">
        <f>IF(AND('GMT DATA'!CI7&lt;&gt;"NA",'GMT DATA'!CI7&lt;&gt;"Inf"),'GMT DATA'!CI7,"")</f>
        <v>8.9247306420000001</v>
      </c>
      <c r="CJ7" s="1">
        <f>IF(AND('GMT DATA'!CJ7&lt;&gt;"NA",'GMT DATA'!CJ7&lt;&gt;"Inf"),'GMT DATA'!CJ7-'GMT DATA'!CI7,"")</f>
        <v>9.8500247680000008</v>
      </c>
      <c r="CK7" s="1">
        <f>IF(AND('GMT DATA'!CK7&lt;&gt;"NA",'GMT DATA'!CK7&lt;&gt;"Inf"),'GMT DATA'!CL7-'GMT DATA'!CK7,"")</f>
        <v>6.8063865219999986</v>
      </c>
      <c r="CL7" s="1">
        <f>IF(AND('GMT DATA'!CL7&lt;&gt;"NA",'GMT DATA'!CL7&lt;&gt;"Inf"),'GMT DATA'!CL7,"")</f>
        <v>-2.2260589080000002</v>
      </c>
      <c r="CM7" s="1">
        <f>IF(AND('GMT DATA'!CM7&lt;&gt;"NA",'GMT DATA'!CM7&lt;&gt;"Inf"),'GMT DATA'!CM7-'GMT DATA'!CL7,"")</f>
        <v>6.8063865210000003</v>
      </c>
      <c r="CN7" s="1">
        <f>IF(AND('GMT DATA'!CN7&lt;&gt;"NA",'GMT DATA'!CN7&lt;&gt;"Inf"),'GMT DATA'!CO7-'GMT DATA'!CN7,"")</f>
        <v>3.347368897</v>
      </c>
      <c r="CO7" s="1">
        <f>IF(AND('GMT DATA'!CO7&lt;&gt;"NA",'GMT DATA'!CO7&lt;&gt;"Inf"),'GMT DATA'!CO7,"")</f>
        <v>4.6579662170000002</v>
      </c>
      <c r="CP7" s="1">
        <f>IF(AND('GMT DATA'!CP7&lt;&gt;"NA",'GMT DATA'!CP7&lt;&gt;"Inf"),'GMT DATA'!CP7-'GMT DATA'!CO7,"")</f>
        <v>3.3473688969999991</v>
      </c>
      <c r="CQ7" s="1">
        <f>IF(AND('GMT DATA'!CQ7&lt;&gt;"NA",'GMT DATA'!CQ7&lt;&gt;"Inf"),'GMT DATA'!CR7-'GMT DATA'!CQ7,"")</f>
        <v>8.2769722859999995</v>
      </c>
      <c r="CR7" s="1">
        <f>IF(AND('GMT DATA'!CR7&lt;&gt;"NA",'GMT DATA'!CR7&lt;&gt;"Inf"),'GMT DATA'!CR7,"")</f>
        <v>-2.2683218740000002</v>
      </c>
      <c r="CS7" s="1">
        <f>IF(AND('GMT DATA'!CS7&lt;&gt;"NA",'GMT DATA'!CS7&lt;&gt;"Inf"),'GMT DATA'!CS7-'GMT DATA'!CR7,"")</f>
        <v>8.2769722849999994</v>
      </c>
      <c r="CT7" s="1">
        <f>IF(AND('GMT DATA'!CT7&lt;&gt;"NA",'GMT DATA'!CT7&lt;&gt;"Inf"),'GMT DATA'!CU7-'GMT DATA'!CT7,"")</f>
        <v>0.81733414199999999</v>
      </c>
      <c r="CU7" s="1">
        <f>IF(AND('GMT DATA'!CU7&lt;&gt;"NA",'GMT DATA'!CU7&lt;&gt;"Inf"),'GMT DATA'!CU7,"")</f>
        <v>0.76469739400000003</v>
      </c>
      <c r="CV7" s="1">
        <f>IF(AND('GMT DATA'!CV7&lt;&gt;"NA",'GMT DATA'!CV7&lt;&gt;"Inf"),'GMT DATA'!CV7-'GMT DATA'!CU7,"")</f>
        <v>0.81733414199999987</v>
      </c>
      <c r="CW7" s="1">
        <f>IF(AND('GMT DATA'!CW7&lt;&gt;"NA",'GMT DATA'!CW7&lt;&gt;"Inf"),'GMT DATA'!CX7-'GMT DATA'!CW7,"")</f>
        <v>0.14559370900000002</v>
      </c>
      <c r="CX7" s="1">
        <f>IF(AND('GMT DATA'!CX7&lt;&gt;"NA",'GMT DATA'!CX7&lt;&gt;"Inf"),'GMT DATA'!CX7,"")</f>
        <v>-0.31119984699999997</v>
      </c>
      <c r="CY7" s="1">
        <f>IF(AND('GMT DATA'!CY7&lt;&gt;"NA",'GMT DATA'!CY7&lt;&gt;"Inf"),'GMT DATA'!CY7-'GMT DATA'!CX7,"")</f>
        <v>0.14559370999999999</v>
      </c>
      <c r="CZ7" s="1">
        <f>IF(AND('GMT DATA'!CZ7&lt;&gt;"NA",'GMT DATA'!CZ7&lt;&gt;"Inf"),'GMT DATA'!DA7-'GMT DATA'!CZ7,"")</f>
        <v>5.6775727410000005</v>
      </c>
      <c r="DA7" s="1">
        <f>IF(AND('GMT DATA'!DA7&lt;&gt;"NA",'GMT DATA'!DA7&lt;&gt;"Inf"),'GMT DATA'!DA7,"")</f>
        <v>11.472435880000001</v>
      </c>
      <c r="DB7" s="1">
        <f>IF(AND('GMT DATA'!DB7&lt;&gt;"NA",'GMT DATA'!DB7&lt;&gt;"Inf"),'GMT DATA'!DB7-'GMT DATA'!DA7,"")</f>
        <v>5.6775727299999996</v>
      </c>
      <c r="DC7" s="1">
        <f>IF(AND('GMT DATA'!DC7&lt;&gt;"NA",'GMT DATA'!DC7&lt;&gt;"Inf"),'GMT DATA'!DD7-'GMT DATA'!DC7,"")</f>
        <v>27.325945124</v>
      </c>
      <c r="DD7" s="1">
        <f>IF(AND('GMT DATA'!DD7&lt;&gt;"NA",'GMT DATA'!DD7&lt;&gt;"Inf"),'GMT DATA'!DD7,"")</f>
        <v>35.637279409999998</v>
      </c>
      <c r="DE7" s="1">
        <f>IF(AND('GMT DATA'!DE7&lt;&gt;"NA",'GMT DATA'!DE7&lt;&gt;"Inf"),'GMT DATA'!DE7-'GMT DATA'!DD7,"")</f>
        <v>27.325945130000001</v>
      </c>
    </row>
    <row r="8" spans="1:109">
      <c r="A8" t="s">
        <v>122</v>
      </c>
      <c r="C8" t="s">
        <v>121</v>
      </c>
      <c r="F8" t="s">
        <v>121</v>
      </c>
      <c r="I8" t="s">
        <v>121</v>
      </c>
      <c r="L8" t="s">
        <v>121</v>
      </c>
      <c r="O8" t="s">
        <v>121</v>
      </c>
      <c r="R8" t="s">
        <v>121</v>
      </c>
      <c r="U8" t="s">
        <v>121</v>
      </c>
      <c r="X8" t="s">
        <v>116</v>
      </c>
      <c r="AA8" t="s">
        <v>116</v>
      </c>
      <c r="AD8" t="s">
        <v>116</v>
      </c>
      <c r="AG8" t="s">
        <v>116</v>
      </c>
      <c r="AJ8" t="s">
        <v>123</v>
      </c>
      <c r="AM8" t="s">
        <v>123</v>
      </c>
      <c r="AP8" t="s">
        <v>116</v>
      </c>
      <c r="AS8" t="s">
        <v>123</v>
      </c>
      <c r="AV8" t="s">
        <v>123</v>
      </c>
      <c r="AY8" t="s">
        <v>116</v>
      </c>
      <c r="BB8" t="s">
        <v>120</v>
      </c>
      <c r="BE8" t="s">
        <v>120</v>
      </c>
      <c r="BH8" t="s">
        <v>120</v>
      </c>
      <c r="BK8" t="s">
        <v>120</v>
      </c>
      <c r="BN8" t="s">
        <v>120</v>
      </c>
      <c r="BQ8" t="s">
        <v>120</v>
      </c>
      <c r="BT8" t="s">
        <v>119</v>
      </c>
      <c r="BW8" t="s">
        <v>118</v>
      </c>
      <c r="BZ8" t="s">
        <v>117</v>
      </c>
      <c r="CC8" t="s">
        <v>117</v>
      </c>
      <c r="CF8" t="s">
        <v>117</v>
      </c>
      <c r="CI8" t="s">
        <v>117</v>
      </c>
      <c r="CL8" t="s">
        <v>116</v>
      </c>
      <c r="CO8" t="s">
        <v>116</v>
      </c>
      <c r="CR8" t="s">
        <v>116</v>
      </c>
      <c r="CT8" t="s">
        <v>116</v>
      </c>
      <c r="CX8" t="s">
        <v>124</v>
      </c>
      <c r="DA8" t="s">
        <v>125</v>
      </c>
      <c r="DD8" t="s">
        <v>125</v>
      </c>
    </row>
    <row r="9" spans="1:109" s="3" customFormat="1" ht="99" customHeight="1">
      <c r="C9" s="3" t="str">
        <f>CONCATENATE("projected change per degree of global mean temperature change relative to 1980-2009 = ",ROUND(C2,1),C8)</f>
        <v>projected change per degree of global mean temperature change relative to 1980-2009 = -13.6oC</v>
      </c>
      <c r="F9" s="3" t="str">
        <f>CONCATENATE("projected change per degree of global mean temperature change relative to 1980-2009 = ",ROUND(F2,1),F8)</f>
        <v>projected change per degree of global mean temperature change relative to 1980-2009 = 16.1oC</v>
      </c>
      <c r="I9" s="3" t="str">
        <f>CONCATENATE("projected change per degree of global mean temperature change relative to 1980-2009 = ",ROUND(I2,1),I8)</f>
        <v>projected change per degree of global mean temperature change relative to 1980-2009 = 14.7oC</v>
      </c>
      <c r="L9" s="3" t="str">
        <f>CONCATENATE("projected change per degree of global mean temperature change relative to 1980-2009 = ",ROUND(L2,1),L8)</f>
        <v>projected change per degree of global mean temperature change relative to 1980-2009 = -15oC</v>
      </c>
      <c r="O9" s="3" t="str">
        <f>CONCATENATE("projected change per degree of global mean temperature change relative to 1980-2009 = ",ROUND(O2,1),O8)</f>
        <v>projected change per degree of global mean temperature change relative to 1980-2009 = 17.4oC</v>
      </c>
      <c r="R9" s="3" t="str">
        <f>CONCATENATE("projected change per degree of global mean temperature change relative to 1980-2009 = ",ROUND(R2,0),R8)</f>
        <v>projected change per degree of global mean temperature change relative to 1980-2009 = -39oC</v>
      </c>
      <c r="U9" s="3" t="str">
        <f>CONCATENATE("projected change per degree of global mean temperature change relative to 1980-2009 = ",ROUND(U2,0),U8)</f>
        <v>projected change per degree of global mean temperature change relative to 1980-2009 = 24oC</v>
      </c>
      <c r="X9" s="3" t="str">
        <f>CONCATENATE("projected change per degree of global mean temperature change relative to 1980-2009 = ",ROUND(X2,0)," ",X8)</f>
        <v>projected change per degree of global mean temperature change relative to 1980-2009 = 30 days</v>
      </c>
      <c r="AA9" s="3" t="str">
        <f>CONCATENATE("projected change per degree of global mean temperature change relative to 1980-2009 = ",ROUND(AA2,1)," ",AA8)</f>
        <v>projected change per degree of global mean temperature change relative to 1980-2009 = 3.7 days</v>
      </c>
      <c r="AD9" s="3" t="str">
        <f>CONCATENATE("projected change per degree of global mean temperature change relative to 1980-2009 = ",ROUND(AD2,0)," ",AD8)</f>
        <v>projected change per degree of global mean temperature change relative to 1980-2009 = 248 days</v>
      </c>
      <c r="AG9" s="3" t="str">
        <f>CONCATENATE("projected change per degree of global mean temperature change relative to 1980-2009 = ",ROUND(AG2,1)," ",AG8)</f>
        <v>projected change per degree of global mean temperature change relative to 1980-2009 = 13.2 days</v>
      </c>
      <c r="AJ9" s="3" t="str">
        <f>CONCATENATE("projected change per degree of global mean temperature change relative to 1980-2009 = ",ROUND(AJ2,0),AJ8)</f>
        <v>projected change per degree of global mean temperature change relative to 1980-2009 = 258st day of the year</v>
      </c>
      <c r="AM9" s="3" t="str">
        <f>CONCATENATE("projected change per degree of global mean temperature change relative to 1980-2009 = ",ROUND(AM2,0),AM8)</f>
        <v>projected change per degree of global mean temperature change relative to 1980-2009 = 140st day of the year</v>
      </c>
      <c r="AP9" s="3" t="str">
        <f>CONCATENATE("projected change per degree of global mean temperature change relative to 1980-2009 = ",ROUND(AP2,0)," ",AP8)</f>
        <v>projected change per degree of global mean temperature change relative to 1980-2009 = 118 days</v>
      </c>
      <c r="AS9" s="3" t="str">
        <f>CONCATENATE("projected change per degree of global mean temperature change relative to 1980-2009 = ",ROUND(AS2,0),AS8)</f>
        <v>projected change per degree of global mean temperature change relative to 1980-2009 = 112st day of the year</v>
      </c>
      <c r="AV9" s="3" t="str">
        <f>CONCATENATE("projected change per degree of global mean temperature change relative to 1980-2009 = ",ROUND(AV2,0),AV8)</f>
        <v>projected change per degree of global mean temperature change relative to 1980-2009 = 263st day of the year</v>
      </c>
      <c r="AY9" s="3" t="str">
        <f>CONCATENATE("projected change per degree of global mean temperature change relative to 1980-2009 = ",ROUND(AY2,0)," ",AY8)</f>
        <v>projected change per degree of global mean temperature change relative to 1980-2009 = 152 days</v>
      </c>
      <c r="BB9" s="3" t="str">
        <f>CONCATENATE("projected change per degree of global mean temperature change relative to 1980-2009 = ",ROUND(BB2,0)," ",BB8)</f>
        <v>projected change per degree of global mean temperature change relative to 1980-2009 = 2432 degree-days</v>
      </c>
      <c r="BE9" s="3" t="str">
        <f>CONCATENATE("projected change per degree of global mean temperature change relative to 1980-2009 = ",ROUND(BE2,0)," ",BE8)</f>
        <v>projected change per degree of global mean temperature change relative to 1980-2009 = 1456 degree-days</v>
      </c>
      <c r="BH9" s="3" t="str">
        <f>CONCATENATE("projected change per degree of global mean temperature change relative to 1980-2009 = ",ROUND(BH2,0)," ",BH8)</f>
        <v>projected change per degree of global mean temperature change relative to 1980-2009 = 1287 degree-days</v>
      </c>
      <c r="BK9" s="3" t="str">
        <f>CONCATENATE("projected change per degree of global mean temperature change relative to 1980-2009 = ",ROUND(BK2,0)," ",BK8)</f>
        <v>projected change per degree of global mean temperature change relative to 1980-2009 = 1128 degree-days</v>
      </c>
      <c r="BN9" s="3" t="str">
        <f>CONCATENATE("projected change per degree of global mean temperature change relative to 1980-2009 = ",ROUND(BN2,0)," ",BN8)</f>
        <v>projected change per degree of global mean temperature change relative to 1980-2009 = 706 degree-days</v>
      </c>
      <c r="BQ9" s="3" t="str">
        <f>CONCATENATE("projected change per degree of global mean temperature change relative to 1980-2009 = ",ROUND(BQ2,0)," ",BQ8)</f>
        <v>projected change per degree of global mean temperature change relative to 1980-2009 = 208 degree-days</v>
      </c>
      <c r="BT9" s="3" t="str">
        <f>CONCATENATE("projected change per degree of global mean temperature change relative to 1980-2009 = ",ROUND(BT2,0)," ",BT8)</f>
        <v>projected change per degree of global mean temperature change relative to 1980-2009 = 5785 heating degree-days</v>
      </c>
      <c r="BW9" s="3" t="str">
        <f>CONCATENATE("projected change per degree of global mean temperature change relative to 1980-2009 = ",ROUND(BW2,0)," ",BW8)</f>
        <v>projected change per degree of global mean temperature change relative to 1980-2009 = 2085 corn heat units</v>
      </c>
      <c r="BZ9" s="3" t="str">
        <f>CONCATENATE("projected change per degree of global mean temperature change relative to 1980-2009 = ",ROUND(BZ2,0)," ",BZ8)</f>
        <v>projected change per degree of global mean temperature change relative to 1980-2009 = 168 mm</v>
      </c>
      <c r="CC9" s="3" t="str">
        <f>CONCATENATE("projected change per degree of global mean temperature change relative to 1980-2009 = ",ROUND(CC2,0)," ",CC8)</f>
        <v>projected change per degree of global mean temperature change relative to 1980-2009 = 213 mm</v>
      </c>
      <c r="CF9" s="3" t="str">
        <f>CONCATENATE("projected change per degree of global mean temperature change relative to 1980-2009 = ",ROUND(CF2,0)," ",CF8)</f>
        <v>projected change per degree of global mean temperature change relative to 1980-2009 = 245 mm</v>
      </c>
      <c r="CI9" s="3" t="str">
        <f>CONCATENATE("projected change per degree of global mean temperature change relative to 1980-2009 = ",ROUND(CI2,0)," ",CI8)</f>
        <v>projected change per degree of global mean temperature change relative to 1980-2009 = 37 mm</v>
      </c>
      <c r="CL9" s="3" t="str">
        <f>CONCATENATE("projected change per degree of global mean temperature change relative to 1980-2009 = ",ROUND(CL2,0)," ",CL8)</f>
        <v>projected change per degree of global mean temperature change relative to 1980-2009 = 184 days</v>
      </c>
      <c r="CO9" s="3" t="str">
        <f>CONCATENATE("projected change per degree of global mean temperature change relative to 1980-2009 = ",ROUND(CO2,0)," ",CO8)</f>
        <v>projected change per degree of global mean temperature change relative to 1980-2009 = 80 days</v>
      </c>
      <c r="CR9" s="3" t="str">
        <f>CONCATENATE("projected change per degree of global mean temperature change relative to 1980-2009 = ",ROUND(CR2,0)," ",CR8)</f>
        <v>projected change per degree of global mean temperature change relative to 1980-2009 = 102 days</v>
      </c>
      <c r="CU9" s="3" t="str">
        <f>CONCATENATE("projected change per degree of global mean temperature change relative to 1980-2009 = ",ROUND(CU2,2)," ",CU8)</f>
        <v xml:space="preserve">projected change per degree of global mean temperature change relative to 1980-2009 = 1.67 </v>
      </c>
      <c r="CX9" s="3" t="str">
        <f>CONCATENATE("projected change per degree of global mean temperature change relative to 1980-2009 = ",ROUND(CX2,0),CX8)</f>
        <v>projected change per degree of global mean temperature change relative to 1980-2009 = 47%</v>
      </c>
      <c r="DA9" s="3" t="str">
        <f>CONCATENATE("projected change per degree of global mean temperature change relative to 1980-2009 = ",ROUND(DA2,0)," ",DA8)</f>
        <v>projected change per degree of global mean temperature change relative to 1980-2009 = 31 HMI UNITS</v>
      </c>
      <c r="DD9" s="3" t="str">
        <f>CONCATENATE("projected change per degree of global mean temperature change relative to 1980-2009 = ",ROUND(DD2,0)," ",DD8)</f>
        <v>projected change per degree of global mean temperature change relative to 1980-2009 = 75 HMI UNITS</v>
      </c>
    </row>
    <row r="10" spans="1:109" s="3" customFormat="1" ht="99" customHeight="1">
      <c r="C10" s="3" t="str">
        <f>CONCATENATE(UPPER(C1),CHAR(10),C9)</f>
        <v>COLD LAKE AVERAGE WINTER (DEC-FEB) TEMPERATURE 
projected change per degree of global mean temperature change relative to 1980-2009 = -13.6oC</v>
      </c>
      <c r="F10" s="3" t="str">
        <f>CONCATENATE(UPPER(F1),CHAR(10),F9)</f>
        <v>COLD LAKE AVERAGE SUMMER (JUN-AUG) TEMPERATURE 
projected change per degree of global mean temperature change relative to 1980-2009 = 16.1oC</v>
      </c>
      <c r="I10" s="3" t="str">
        <f>CONCATENATE(UPPER(I1),CHAR(10),I9)</f>
        <v>COLD LAKE AVERAGE GROWING SEASON (MAY-AUG) TEMPERATURE
projected change per degree of global mean temperature change relative to 1980-2009 = 14.7oC</v>
      </c>
      <c r="L10" s="3" t="str">
        <f>CONCATENATE(UPPER(L1),CHAR(10),L9)</f>
        <v>COLD LAKE AVERAGE JANUARY TEMPERATURE
projected change per degree of global mean temperature change relative to 1980-2009 = -15oC</v>
      </c>
      <c r="O10" s="3" t="str">
        <f>CONCATENATE(UPPER(O1),CHAR(10),O9)</f>
        <v>COLD LAKE AVERAGE JULY TEMPERATURE
projected change per degree of global mean temperature change relative to 1980-2009 = 17.4oC</v>
      </c>
      <c r="R10" s="3" t="str">
        <f>CONCATENATE(UPPER(R1),CHAR(10),R9)</f>
        <v>COLD LAKE TEMPERATURE ON THE COLDEST DAY OF THE YEAR
projected change per degree of global mean temperature change relative to 1980-2009 = -39oC</v>
      </c>
      <c r="U10" s="3" t="str">
        <f>CONCATENATE(UPPER(U1),CHAR(10),U9)</f>
        <v>COLD LAKE TEMPERATURE ON THE WARMEST DAY OF THE YEAR
projected change per degree of global mean temperature change relative to 1980-2009 = 24oC</v>
      </c>
      <c r="X10" s="3" t="str">
        <f>CONCATENATE(UPPER(X1),CHAR(10),X9)</f>
        <v>COLD LAKE DAYS ABOVE 25C
projected change per degree of global mean temperature change relative to 1980-2009 = 30 days</v>
      </c>
      <c r="AA10" s="3" t="str">
        <f>CONCATENATE(UPPER(AA1),CHAR(10),AA9)</f>
        <v>COLD LAKE DAYS ABOVE 30C
projected change per degree of global mean temperature change relative to 1980-2009 = 3.7 days</v>
      </c>
      <c r="AD10" s="3" t="str">
        <f>CONCATENATE(UPPER(AD1),CHAR(10),AD9)</f>
        <v>COLD LAKE DAYS BELOW 5C
projected change per degree of global mean temperature change relative to 1980-2009 = 248 days</v>
      </c>
      <c r="AG10" s="3" t="str">
        <f>CONCATENATE(UPPER(AG1),CHAR(10),AG9)</f>
        <v>COLD LAKE DAYS BELOW -30C
projected change per degree of global mean temperature change relative to 1980-2009 = 13.2 days</v>
      </c>
      <c r="AJ10" s="3" t="str">
        <f>CONCATENATE(UPPER(AJ1),CHAR(10),AJ9)</f>
        <v>COLD LAKE DATE OF FIRST FREEZE IN FALL
projected change per degree of global mean temperature change relative to 1980-2009 = 258st day of the year</v>
      </c>
      <c r="AM10" s="3" t="str">
        <f>CONCATENATE(UPPER(AM1),CHAR(10),AM9)</f>
        <v>COLD LAKE DATE OF LAST FREEZE IN SPRING
projected change per degree of global mean temperature change relative to 1980-2009 = 140st day of the year</v>
      </c>
      <c r="AP10" s="3" t="str">
        <f>CONCATENATE(UPPER(AP1),CHAR(10),AP9)</f>
        <v>COLD LAKE LENGTH OF FROST-FREE SEASON
projected change per degree of global mean temperature change relative to 1980-2009 = 118 days</v>
      </c>
      <c r="AS10" s="3" t="str">
        <f>CONCATENATE(UPPER(AS1),CHAR(10),AS9)</f>
        <v>COLD LAKE START OF GROWING SEASON
projected change per degree of global mean temperature change relative to 1980-2009 = 112st day of the year</v>
      </c>
      <c r="AV10" s="3" t="str">
        <f>CONCATENATE(UPPER(AV1),CHAR(10),AV9)</f>
        <v>COLD LAKE END OF GROWING SEASON 
projected change per degree of global mean temperature change relative to 1980-2009 = 263st day of the year</v>
      </c>
      <c r="AY10" s="3" t="str">
        <f>CONCATENATE(UPPER(AY1),CHAR(10),AY9)</f>
        <v>COLD LAKE LENGTH OF GROWING SEASON 
projected change per degree of global mean temperature change relative to 1980-2009 = 152 days</v>
      </c>
      <c r="BB10" s="3" t="str">
        <f>CONCATENATE(UPPER(BB1),CHAR(10),BB9)</f>
        <v>COLD LAKE DEGREE-DAYS ABOVE 0C
projected change per degree of global mean temperature change relative to 1980-2009 = 2432 degree-days</v>
      </c>
      <c r="BE10" s="3" t="str">
        <f>CONCATENATE(UPPER(BE1),CHAR(10),BE9)</f>
        <v>COLD LAKE DEGREE-DAYS ABOVE 5C
projected change per degree of global mean temperature change relative to 1980-2009 = 1456 degree-days</v>
      </c>
      <c r="BH10" s="3" t="str">
        <f>CONCATENATE(UPPER(BH1),CHAR(10),BH9)</f>
        <v>COLD LAKE DEGREE-DAYS ABOVE 6C
projected change per degree of global mean temperature change relative to 1980-2009 = 1287 degree-days</v>
      </c>
      <c r="BK10" s="3" t="str">
        <f>CONCATENATE(UPPER(BK1),CHAR(10),BK9)</f>
        <v>COLD LAKE DEGREE-DAYS ABOVE 7C
projected change per degree of global mean temperature change relative to 1980-2009 = 1128 degree-days</v>
      </c>
      <c r="BN10" s="3" t="str">
        <f>CONCATENATE(UPPER(BN1),CHAR(10),BN9)</f>
        <v>COLD LAKE DEGREE-DAYS ABOVE 10C
projected change per degree of global mean temperature change relative to 1980-2009 = 706 degree-days</v>
      </c>
      <c r="BQ10" s="3" t="str">
        <f>CONCATENATE(UPPER(BQ1),CHAR(10),BQ9)</f>
        <v>COLD LAKE DEGREE-DAYS ABOVE 15C
projected change per degree of global mean temperature change relative to 1980-2009 = 208 degree-days</v>
      </c>
      <c r="BT10" s="3" t="str">
        <f>CONCATENATE(UPPER(BT1),CHAR(10),BT9)</f>
        <v>COLD LAKE HEATING DEGREE-DAYS BELOW 18C
projected change per degree of global mean temperature change relative to 1980-2009 = 5785 heating degree-days</v>
      </c>
      <c r="BW10" s="3" t="str">
        <f>CONCATENATE(UPPER(BW1),CHAR(10),BW9)</f>
        <v>COLD LAKE CORN HEAT UNITS
projected change per degree of global mean temperature change relative to 1980-2009 = 2085 corn heat units</v>
      </c>
      <c r="BZ10" s="3" t="str">
        <f>CONCATENATE(UPPER(BZ1),CHAR(10),BZ9)</f>
        <v>COLD LAKE WINTER (SEP-APR) PRECIPITATION
projected change per degree of global mean temperature change relative to 1980-2009 = 168 mm</v>
      </c>
      <c r="CC10" s="3" t="str">
        <f>CONCATENATE(UPPER(CC1),CHAR(10),CC9)</f>
        <v>COLD LAKE GROWING SEASON (APR-JUL) PRECIPITATION
projected change per degree of global mean temperature change relative to 1980-2009 = 213 mm</v>
      </c>
      <c r="CF10" s="3" t="str">
        <f>CONCATENATE(UPPER(CF1),CHAR(10),CF9)</f>
        <v>COLD LAKE GROWING SEASON (MAY-AUG) PRECIPITATION
projected change per degree of global mean temperature change relative to 1980-2009 = 245 mm</v>
      </c>
      <c r="CI10" s="3" t="str">
        <f>CONCATENATE(UPPER(CI1),CHAR(10),CI9)</f>
        <v>COLD LAKE PRECIPITATION ON WETTEST DAY OF THE YEAR
projected change per degree of global mean temperature change relative to 1980-2009 = 37 mm</v>
      </c>
      <c r="CL10" s="3" t="str">
        <f>CONCATENATE(UPPER(CL1),CHAR(10),CL9)</f>
        <v>COLD LAKE WINTER (SEP-APR) DRY DAYS 
projected change per degree of global mean temperature change relative to 1980-2009 = 184 days</v>
      </c>
      <c r="CO10" s="3" t="str">
        <f>CONCATENATE(UPPER(CO1),CHAR(10),CO9)</f>
        <v>COLD LAKE SUMMER (MAY-AUG) DRY DAYS 
projected change per degree of global mean temperature change relative to 1980-2009 = 80 days</v>
      </c>
      <c r="CR10" s="3" t="str">
        <f>CONCATENATE(UPPER(CR1),CHAR(10),CR9)</f>
        <v>COLD LAKE WET DAYS WITH PRECIPITATION ABOVE 0.2MM 
projected change per degree of global mean temperature change relative to 1980-2009 = 102 days</v>
      </c>
      <c r="CU10" s="3" t="str">
        <f>CONCATENATE(UPPER(CU1),CHAR(10),CU9)</f>
        <v xml:space="preserve">COLD LAKE DAYS WITH PRECIPITATION ABOVE 25MM 
projected change per degree of global mean temperature change relative to 1980-2009 = 1.67 </v>
      </c>
      <c r="CX10" s="3" t="str">
        <f>CONCATENATE(UPPER(CX1),CHAR(10),CX9)</f>
        <v>COLD LAKE PERCENTAGE OF WINTER PRECIPITATION AS SNOW
projected change per degree of global mean temperature change relative to 1980-2009 = 47%</v>
      </c>
      <c r="DA10" s="3" t="str">
        <f>CONCATENATE(UPPER(DA1),CHAR(10),DA9)</f>
        <v>COLD LAKE ANNUAL HEAT MOISTURE INDEX
projected change per degree of global mean temperature change relative to 1980-2009 = 31 HMI UNITS</v>
      </c>
      <c r="DD10" s="3" t="str">
        <f>CONCATENATE(UPPER(DD1),CHAR(10),DD9)</f>
        <v>COLD LAKE SUMMER HEAT MOISTURE INDEX
projected change per degree of global mean temperature change relative to 1980-2009 = 75 HMI UNITS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7"/>
  <sheetViews>
    <sheetView workbookViewId="0">
      <selection sqref="A1:DE7"/>
    </sheetView>
  </sheetViews>
  <sheetFormatPr baseColWidth="10" defaultRowHeight="15" x14ac:dyDescent="0"/>
  <sheetData>
    <row r="1" spans="1:109">
      <c r="A1" s="5" t="s">
        <v>115</v>
      </c>
      <c r="B1" s="5" t="s">
        <v>114</v>
      </c>
      <c r="C1" s="5" t="s">
        <v>113</v>
      </c>
      <c r="D1" s="5" t="s">
        <v>112</v>
      </c>
      <c r="E1" s="5" t="s">
        <v>111</v>
      </c>
      <c r="F1" s="5" t="s">
        <v>110</v>
      </c>
      <c r="G1" s="5" t="s">
        <v>109</v>
      </c>
      <c r="H1" s="5" t="s">
        <v>108</v>
      </c>
      <c r="I1" s="5" t="s">
        <v>107</v>
      </c>
      <c r="J1" s="5" t="s">
        <v>106</v>
      </c>
      <c r="K1" s="5" t="s">
        <v>105</v>
      </c>
      <c r="L1" s="5" t="s">
        <v>104</v>
      </c>
      <c r="M1" s="5" t="s">
        <v>103</v>
      </c>
      <c r="N1" s="5" t="s">
        <v>102</v>
      </c>
      <c r="O1" s="5" t="s">
        <v>101</v>
      </c>
      <c r="P1" s="5" t="s">
        <v>100</v>
      </c>
      <c r="Q1" s="5" t="s">
        <v>99</v>
      </c>
      <c r="R1" s="5" t="s">
        <v>98</v>
      </c>
      <c r="S1" s="5" t="s">
        <v>97</v>
      </c>
      <c r="T1" s="5" t="s">
        <v>96</v>
      </c>
      <c r="U1" s="5" t="s">
        <v>95</v>
      </c>
      <c r="V1" s="5" t="s">
        <v>94</v>
      </c>
      <c r="W1" s="5" t="s">
        <v>93</v>
      </c>
      <c r="X1" s="5" t="s">
        <v>92</v>
      </c>
      <c r="Y1" s="5" t="s">
        <v>91</v>
      </c>
      <c r="Z1" s="5" t="s">
        <v>90</v>
      </c>
      <c r="AA1" s="5" t="s">
        <v>89</v>
      </c>
      <c r="AB1" s="5" t="s">
        <v>88</v>
      </c>
      <c r="AC1" s="5" t="s">
        <v>87</v>
      </c>
      <c r="AD1" s="5" t="s">
        <v>86</v>
      </c>
      <c r="AE1" s="5" t="s">
        <v>85</v>
      </c>
      <c r="AF1" s="5" t="s">
        <v>84</v>
      </c>
      <c r="AG1" s="5" t="s">
        <v>83</v>
      </c>
      <c r="AH1" s="5" t="s">
        <v>82</v>
      </c>
      <c r="AI1" s="5" t="s">
        <v>81</v>
      </c>
      <c r="AJ1" s="5" t="s">
        <v>80</v>
      </c>
      <c r="AK1" s="5" t="s">
        <v>79</v>
      </c>
      <c r="AL1" s="5" t="s">
        <v>78</v>
      </c>
      <c r="AM1" s="5" t="s">
        <v>77</v>
      </c>
      <c r="AN1" s="5" t="s">
        <v>76</v>
      </c>
      <c r="AO1" s="5" t="s">
        <v>75</v>
      </c>
      <c r="AP1" s="5" t="s">
        <v>74</v>
      </c>
      <c r="AQ1" s="5" t="s">
        <v>73</v>
      </c>
      <c r="AR1" s="5" t="s">
        <v>72</v>
      </c>
      <c r="AS1" s="5" t="s">
        <v>71</v>
      </c>
      <c r="AT1" s="5" t="s">
        <v>70</v>
      </c>
      <c r="AU1" s="5" t="s">
        <v>69</v>
      </c>
      <c r="AV1" s="5" t="s">
        <v>68</v>
      </c>
      <c r="AW1" s="5" t="s">
        <v>67</v>
      </c>
      <c r="AX1" s="5" t="s">
        <v>66</v>
      </c>
      <c r="AY1" s="5" t="s">
        <v>65</v>
      </c>
      <c r="AZ1" s="5" t="s">
        <v>64</v>
      </c>
      <c r="BA1" s="5" t="s">
        <v>63</v>
      </c>
      <c r="BB1" s="5" t="s">
        <v>62</v>
      </c>
      <c r="BC1" s="5" t="s">
        <v>61</v>
      </c>
      <c r="BD1" s="5" t="s">
        <v>60</v>
      </c>
      <c r="BE1" s="5" t="s">
        <v>59</v>
      </c>
      <c r="BF1" s="5" t="s">
        <v>58</v>
      </c>
      <c r="BG1" s="5" t="s">
        <v>57</v>
      </c>
      <c r="BH1" s="5" t="s">
        <v>56</v>
      </c>
      <c r="BI1" s="5" t="s">
        <v>55</v>
      </c>
      <c r="BJ1" s="5" t="s">
        <v>54</v>
      </c>
      <c r="BK1" s="5" t="s">
        <v>53</v>
      </c>
      <c r="BL1" s="5" t="s">
        <v>52</v>
      </c>
      <c r="BM1" s="5" t="s">
        <v>51</v>
      </c>
      <c r="BN1" s="5" t="s">
        <v>50</v>
      </c>
      <c r="BO1" s="5" t="s">
        <v>49</v>
      </c>
      <c r="BP1" s="5" t="s">
        <v>48</v>
      </c>
      <c r="BQ1" s="5" t="s">
        <v>47</v>
      </c>
      <c r="BR1" s="5" t="s">
        <v>46</v>
      </c>
      <c r="BS1" s="5" t="s">
        <v>45</v>
      </c>
      <c r="BT1" s="5" t="s">
        <v>44</v>
      </c>
      <c r="BU1" s="5" t="s">
        <v>43</v>
      </c>
      <c r="BV1" s="5" t="s">
        <v>42</v>
      </c>
      <c r="BW1" s="5" t="s">
        <v>41</v>
      </c>
      <c r="BX1" s="5" t="s">
        <v>40</v>
      </c>
      <c r="BY1" s="5" t="s">
        <v>39</v>
      </c>
      <c r="BZ1" s="5" t="s">
        <v>38</v>
      </c>
      <c r="CA1" s="5" t="s">
        <v>37</v>
      </c>
      <c r="CB1" s="5" t="s">
        <v>36</v>
      </c>
      <c r="CC1" s="5" t="s">
        <v>35</v>
      </c>
      <c r="CD1" s="5" t="s">
        <v>34</v>
      </c>
      <c r="CE1" s="5" t="s">
        <v>33</v>
      </c>
      <c r="CF1" s="5" t="s">
        <v>32</v>
      </c>
      <c r="CG1" s="5" t="s">
        <v>31</v>
      </c>
      <c r="CH1" s="5" t="s">
        <v>30</v>
      </c>
      <c r="CI1" s="5" t="s">
        <v>29</v>
      </c>
      <c r="CJ1" s="5" t="s">
        <v>28</v>
      </c>
      <c r="CK1" s="5" t="s">
        <v>27</v>
      </c>
      <c r="CL1" s="5" t="s">
        <v>26</v>
      </c>
      <c r="CM1" s="5" t="s">
        <v>25</v>
      </c>
      <c r="CN1" s="5" t="s">
        <v>24</v>
      </c>
      <c r="CO1" s="5" t="s">
        <v>23</v>
      </c>
      <c r="CP1" s="5" t="s">
        <v>22</v>
      </c>
      <c r="CQ1" s="5" t="s">
        <v>21</v>
      </c>
      <c r="CR1" s="5" t="s">
        <v>20</v>
      </c>
      <c r="CS1" s="5" t="s">
        <v>19</v>
      </c>
      <c r="CT1" s="5" t="s">
        <v>18</v>
      </c>
      <c r="CU1" s="5" t="s">
        <v>17</v>
      </c>
      <c r="CV1" s="5" t="s">
        <v>16</v>
      </c>
      <c r="CW1" s="5" t="s">
        <v>15</v>
      </c>
      <c r="CX1" s="5" t="s">
        <v>14</v>
      </c>
      <c r="CY1" s="5" t="s">
        <v>13</v>
      </c>
      <c r="CZ1" s="5" t="s">
        <v>12</v>
      </c>
      <c r="DA1" s="5" t="s">
        <v>11</v>
      </c>
      <c r="DB1" s="5" t="s">
        <v>10</v>
      </c>
      <c r="DC1" s="5" t="s">
        <v>9</v>
      </c>
      <c r="DD1" s="5" t="s">
        <v>8</v>
      </c>
      <c r="DE1" s="5" t="s">
        <v>7</v>
      </c>
    </row>
    <row r="2" spans="1:109">
      <c r="A2" s="5" t="s">
        <v>6</v>
      </c>
      <c r="B2" s="5" t="s">
        <v>5</v>
      </c>
      <c r="C2" s="5">
        <v>-13.641922790000001</v>
      </c>
      <c r="D2" s="5" t="s">
        <v>5</v>
      </c>
      <c r="E2" s="5" t="s">
        <v>5</v>
      </c>
      <c r="F2" s="5">
        <v>16.10675608</v>
      </c>
      <c r="G2" s="5" t="s">
        <v>5</v>
      </c>
      <c r="H2" s="5" t="s">
        <v>5</v>
      </c>
      <c r="I2" s="5">
        <v>14.674515599999999</v>
      </c>
      <c r="J2" s="5" t="s">
        <v>5</v>
      </c>
      <c r="K2" s="5" t="s">
        <v>5</v>
      </c>
      <c r="L2" s="5">
        <v>-15.011322209999999</v>
      </c>
      <c r="M2" s="5" t="s">
        <v>5</v>
      </c>
      <c r="N2" s="5" t="s">
        <v>5</v>
      </c>
      <c r="O2" s="5">
        <v>17.365938759999999</v>
      </c>
      <c r="P2" s="5" t="s">
        <v>5</v>
      </c>
      <c r="Q2" s="5" t="s">
        <v>5</v>
      </c>
      <c r="R2" s="5">
        <v>-38.65333347</v>
      </c>
      <c r="S2" s="5" t="s">
        <v>5</v>
      </c>
      <c r="T2" s="5" t="s">
        <v>5</v>
      </c>
      <c r="U2" s="5">
        <v>23.91333332</v>
      </c>
      <c r="V2" s="5" t="s">
        <v>5</v>
      </c>
      <c r="W2" s="5" t="s">
        <v>5</v>
      </c>
      <c r="X2" s="5">
        <v>30.2</v>
      </c>
      <c r="Y2" s="5" t="s">
        <v>5</v>
      </c>
      <c r="Z2" s="5" t="s">
        <v>5</v>
      </c>
      <c r="AA2" s="5">
        <v>3.6666666669999999</v>
      </c>
      <c r="AB2" s="5" t="s">
        <v>5</v>
      </c>
      <c r="AC2" s="5" t="s">
        <v>5</v>
      </c>
      <c r="AD2" s="5">
        <v>248.3</v>
      </c>
      <c r="AE2" s="5" t="s">
        <v>5</v>
      </c>
      <c r="AF2" s="5" t="s">
        <v>5</v>
      </c>
      <c r="AG2" s="5">
        <v>13.16666667</v>
      </c>
      <c r="AH2" s="5" t="s">
        <v>5</v>
      </c>
      <c r="AI2" s="5" t="s">
        <v>5</v>
      </c>
      <c r="AJ2" s="5">
        <v>257.96666670000002</v>
      </c>
      <c r="AK2" s="5" t="s">
        <v>5</v>
      </c>
      <c r="AL2" s="5" t="s">
        <v>5</v>
      </c>
      <c r="AM2" s="5">
        <v>139.5</v>
      </c>
      <c r="AN2" s="5" t="s">
        <v>5</v>
      </c>
      <c r="AO2" s="5" t="s">
        <v>5</v>
      </c>
      <c r="AP2" s="5">
        <v>118.4666667</v>
      </c>
      <c r="AQ2" s="5" t="s">
        <v>5</v>
      </c>
      <c r="AR2" s="5" t="s">
        <v>5</v>
      </c>
      <c r="AS2" s="5">
        <v>112.4827586</v>
      </c>
      <c r="AT2" s="5" t="s">
        <v>5</v>
      </c>
      <c r="AU2" s="5" t="s">
        <v>5</v>
      </c>
      <c r="AV2" s="5">
        <v>263.20689659999999</v>
      </c>
      <c r="AW2" s="5" t="s">
        <v>5</v>
      </c>
      <c r="AX2" s="5" t="s">
        <v>5</v>
      </c>
      <c r="AY2" s="5">
        <v>151.72413789999999</v>
      </c>
      <c r="AZ2" s="5" t="s">
        <v>5</v>
      </c>
      <c r="BA2" s="5" t="s">
        <v>5</v>
      </c>
      <c r="BB2" s="5">
        <v>2432.2516679999999</v>
      </c>
      <c r="BC2" s="5" t="s">
        <v>5</v>
      </c>
      <c r="BD2" s="5" t="s">
        <v>5</v>
      </c>
      <c r="BE2" s="5">
        <v>1455.570003</v>
      </c>
      <c r="BF2" s="5" t="s">
        <v>5</v>
      </c>
      <c r="BG2" s="5" t="s">
        <v>5</v>
      </c>
      <c r="BH2" s="5">
        <v>1287.1316690000001</v>
      </c>
      <c r="BI2" s="5" t="s">
        <v>5</v>
      </c>
      <c r="BJ2" s="5" t="s">
        <v>5</v>
      </c>
      <c r="BK2" s="5">
        <v>1128.166665</v>
      </c>
      <c r="BL2" s="5" t="s">
        <v>5</v>
      </c>
      <c r="BM2" s="5" t="s">
        <v>5</v>
      </c>
      <c r="BN2" s="5">
        <v>706.26666260000002</v>
      </c>
      <c r="BO2" s="5" t="s">
        <v>5</v>
      </c>
      <c r="BP2" s="5" t="s">
        <v>5</v>
      </c>
      <c r="BQ2" s="5">
        <v>208.41999970000001</v>
      </c>
      <c r="BR2" s="5" t="s">
        <v>5</v>
      </c>
      <c r="BS2" s="5" t="s">
        <v>5</v>
      </c>
      <c r="BT2" s="5">
        <v>5784.5483560000002</v>
      </c>
      <c r="BU2" s="5" t="s">
        <v>5</v>
      </c>
      <c r="BV2" s="5" t="s">
        <v>5</v>
      </c>
      <c r="BW2" s="5">
        <v>2085.0147659999998</v>
      </c>
      <c r="BX2" s="5" t="s">
        <v>5</v>
      </c>
      <c r="BY2" s="5" t="s">
        <v>5</v>
      </c>
      <c r="BZ2" s="5">
        <v>168.05000079999999</v>
      </c>
      <c r="CA2" s="5" t="s">
        <v>5</v>
      </c>
      <c r="CB2" s="5" t="s">
        <v>5</v>
      </c>
      <c r="CC2" s="5">
        <v>213.42333149999999</v>
      </c>
      <c r="CD2" s="5" t="s">
        <v>5</v>
      </c>
      <c r="CE2" s="5" t="s">
        <v>5</v>
      </c>
      <c r="CF2" s="5">
        <v>244.73000110000001</v>
      </c>
      <c r="CG2" s="5" t="s">
        <v>5</v>
      </c>
      <c r="CH2" s="5" t="s">
        <v>5</v>
      </c>
      <c r="CI2" s="5">
        <v>37.300000189999999</v>
      </c>
      <c r="CJ2" s="5" t="s">
        <v>5</v>
      </c>
      <c r="CK2" s="5" t="s">
        <v>5</v>
      </c>
      <c r="CL2" s="5">
        <v>183.56666670000001</v>
      </c>
      <c r="CM2" s="5" t="s">
        <v>5</v>
      </c>
      <c r="CN2" s="5" t="s">
        <v>5</v>
      </c>
      <c r="CO2" s="5">
        <v>79.5</v>
      </c>
      <c r="CP2" s="5" t="s">
        <v>5</v>
      </c>
      <c r="CQ2" s="5" t="s">
        <v>5</v>
      </c>
      <c r="CR2" s="5">
        <v>101.8</v>
      </c>
      <c r="CS2" s="5" t="s">
        <v>5</v>
      </c>
      <c r="CT2" s="5" t="s">
        <v>5</v>
      </c>
      <c r="CU2" s="5">
        <v>1.6666666670000001</v>
      </c>
      <c r="CV2" s="5" t="s">
        <v>5</v>
      </c>
      <c r="CW2" s="5" t="s">
        <v>5</v>
      </c>
      <c r="CX2" s="5">
        <v>47.403380460000001</v>
      </c>
      <c r="CY2" s="5" t="s">
        <v>5</v>
      </c>
      <c r="CZ2" s="5" t="s">
        <v>5</v>
      </c>
      <c r="DA2" s="5">
        <v>30.556344729999999</v>
      </c>
      <c r="DB2" s="5" t="s">
        <v>5</v>
      </c>
      <c r="DC2" s="5" t="s">
        <v>5</v>
      </c>
      <c r="DD2" s="5">
        <v>74.898039370000006</v>
      </c>
      <c r="DE2" s="5" t="s">
        <v>5</v>
      </c>
    </row>
    <row r="3" spans="1:109">
      <c r="A3" s="5" t="s">
        <v>4</v>
      </c>
      <c r="B3" s="5">
        <v>0.83941212600000004</v>
      </c>
      <c r="C3" s="5">
        <v>1.759909296</v>
      </c>
      <c r="D3" s="5">
        <v>2.6804064670000001</v>
      </c>
      <c r="E3" s="5">
        <v>0.62089136</v>
      </c>
      <c r="F3" s="5">
        <v>1.103772832</v>
      </c>
      <c r="G3" s="5">
        <v>1.5866543040000001</v>
      </c>
      <c r="H3" s="5">
        <v>0.66285627000000003</v>
      </c>
      <c r="I3" s="5">
        <v>1.0654510660000001</v>
      </c>
      <c r="J3" s="5">
        <v>1.4680458620000001</v>
      </c>
      <c r="K3" s="5">
        <v>0.762749601</v>
      </c>
      <c r="L3" s="5">
        <v>1.9235125420000001</v>
      </c>
      <c r="M3" s="5">
        <v>3.0842754819999998</v>
      </c>
      <c r="N3" s="5">
        <v>0.55151909600000004</v>
      </c>
      <c r="O3" s="5">
        <v>1.107858257</v>
      </c>
      <c r="P3" s="5">
        <v>1.664197417</v>
      </c>
      <c r="Q3" s="5">
        <v>1.254292049</v>
      </c>
      <c r="R3" s="5">
        <v>2.6329435320000001</v>
      </c>
      <c r="S3" s="5">
        <v>4.0115950150000002</v>
      </c>
      <c r="T3" s="5">
        <v>0.40835668899999999</v>
      </c>
      <c r="U3" s="5">
        <v>1.1595282760000001</v>
      </c>
      <c r="V3" s="5">
        <v>1.9106998639999999</v>
      </c>
      <c r="W3" s="5">
        <v>3.8605405030000002</v>
      </c>
      <c r="X3" s="5">
        <v>9.3216666670000006</v>
      </c>
      <c r="Y3" s="5">
        <v>14.78279283</v>
      </c>
      <c r="Z3" s="5">
        <v>0.97285905399999995</v>
      </c>
      <c r="AA3" s="5">
        <v>3.3883333329999998</v>
      </c>
      <c r="AB3" s="5">
        <v>5.8038076119999999</v>
      </c>
      <c r="AC3" s="5">
        <v>-16.124763420000001</v>
      </c>
      <c r="AD3" s="5">
        <v>-11.941190479999999</v>
      </c>
      <c r="AE3" s="5">
        <v>-7.7576175349999996</v>
      </c>
      <c r="AF3" s="5">
        <v>-7.2121687400000001</v>
      </c>
      <c r="AG3" s="5">
        <v>-5.1723809520000001</v>
      </c>
      <c r="AH3" s="5">
        <v>-3.1325931649999998</v>
      </c>
      <c r="AI3" s="5">
        <v>1.5099070969999999</v>
      </c>
      <c r="AJ3" s="5">
        <v>5.4950000000000001</v>
      </c>
      <c r="AK3" s="5">
        <v>9.4800929029999992</v>
      </c>
      <c r="AL3" s="5">
        <v>-9.7161179709999992</v>
      </c>
      <c r="AM3" s="5">
        <v>-5.4435714290000004</v>
      </c>
      <c r="AN3" s="5">
        <v>-1.1710248860000001</v>
      </c>
      <c r="AO3" s="5">
        <v>4.903134069</v>
      </c>
      <c r="AP3" s="5">
        <v>10.93857143</v>
      </c>
      <c r="AQ3" s="5">
        <v>16.974008789999999</v>
      </c>
      <c r="AR3" s="5">
        <v>-9.3593906340000004</v>
      </c>
      <c r="AS3" s="5">
        <v>-5.9926190479999999</v>
      </c>
      <c r="AT3" s="5">
        <v>-2.6258474619999999</v>
      </c>
      <c r="AU3" s="5">
        <v>1.4573573049999999</v>
      </c>
      <c r="AV3" s="5">
        <v>5.0707142860000003</v>
      </c>
      <c r="AW3" s="5">
        <v>8.6840712660000001</v>
      </c>
      <c r="AX3" s="5">
        <v>6.3427906390000004</v>
      </c>
      <c r="AY3" s="5">
        <v>11.063333330000001</v>
      </c>
      <c r="AZ3" s="5">
        <v>15.78387603</v>
      </c>
      <c r="BA3" s="5">
        <v>157.13240500000001</v>
      </c>
      <c r="BB3" s="5">
        <v>242.80934970000001</v>
      </c>
      <c r="BC3" s="5">
        <v>328.48629449999999</v>
      </c>
      <c r="BD3" s="5">
        <v>122.0168445</v>
      </c>
      <c r="BE3" s="5">
        <v>191.7471462</v>
      </c>
      <c r="BF3" s="5">
        <v>261.47744790000002</v>
      </c>
      <c r="BG3" s="5">
        <v>115.1291897</v>
      </c>
      <c r="BH3" s="5">
        <v>181.83439770000001</v>
      </c>
      <c r="BI3" s="5">
        <v>248.53960570000001</v>
      </c>
      <c r="BJ3" s="5">
        <v>108.06545819999999</v>
      </c>
      <c r="BK3" s="5">
        <v>171.9828162</v>
      </c>
      <c r="BL3" s="5">
        <v>235.9001743</v>
      </c>
      <c r="BM3" s="5">
        <v>86.338888839999996</v>
      </c>
      <c r="BN3" s="5">
        <v>141.64052169999999</v>
      </c>
      <c r="BO3" s="5">
        <v>196.94215460000001</v>
      </c>
      <c r="BP3" s="5">
        <v>44.690764639999998</v>
      </c>
      <c r="BQ3" s="5">
        <v>83.604461529999995</v>
      </c>
      <c r="BR3" s="5">
        <v>122.5181584</v>
      </c>
      <c r="BS3" s="5">
        <v>-609.7474737</v>
      </c>
      <c r="BT3" s="5">
        <v>-454.0310996</v>
      </c>
      <c r="BU3" s="5">
        <v>-298.31472539999999</v>
      </c>
      <c r="BV3" s="5">
        <v>205.4352533</v>
      </c>
      <c r="BW3" s="5">
        <v>298.10869869999999</v>
      </c>
      <c r="BX3" s="5">
        <v>390.78214409999998</v>
      </c>
      <c r="BY3" s="5">
        <v>-1.8590708000000001E-2</v>
      </c>
      <c r="BZ3" s="5">
        <v>7.176399E-2</v>
      </c>
      <c r="CA3" s="5">
        <v>0.16211868700000001</v>
      </c>
      <c r="CB3" s="5">
        <v>-7.0025905999999999E-2</v>
      </c>
      <c r="CC3" s="5">
        <v>4.4864972000000003E-2</v>
      </c>
      <c r="CD3" s="5">
        <v>0.15975584900000001</v>
      </c>
      <c r="CE3" s="5">
        <v>-5.6335484999999998E-2</v>
      </c>
      <c r="CF3" s="5">
        <v>3.6795251000000001E-2</v>
      </c>
      <c r="CG3" s="5">
        <v>0.12992598799999999</v>
      </c>
      <c r="CH3" s="5">
        <v>-3.0949633329999999</v>
      </c>
      <c r="CI3" s="5">
        <v>2.3399333599999999</v>
      </c>
      <c r="CJ3" s="5">
        <v>7.7748300529999996</v>
      </c>
      <c r="CK3" s="5">
        <v>-4.0790792070000004</v>
      </c>
      <c r="CL3" s="5">
        <v>-0.94904761900000001</v>
      </c>
      <c r="CM3" s="5">
        <v>2.1809839690000001</v>
      </c>
      <c r="CN3" s="5">
        <v>-2.3313619650000001</v>
      </c>
      <c r="CO3" s="5">
        <v>0.32190476200000001</v>
      </c>
      <c r="CP3" s="5">
        <v>2.9751714890000001</v>
      </c>
      <c r="CQ3" s="5">
        <v>-3.6801105920000001</v>
      </c>
      <c r="CR3" s="5">
        <v>0.58523809500000001</v>
      </c>
      <c r="CS3" s="5">
        <v>4.8505867829999998</v>
      </c>
      <c r="CT3" s="5">
        <v>-0.147605651</v>
      </c>
      <c r="CU3" s="5">
        <v>0.22476190500000001</v>
      </c>
      <c r="CV3" s="5">
        <v>0.59712946</v>
      </c>
      <c r="CW3" s="5">
        <v>-0.14729689400000001</v>
      </c>
      <c r="CX3" s="5">
        <v>-6.3879199999999997E-2</v>
      </c>
      <c r="CY3" s="5">
        <v>1.9538494999999999E-2</v>
      </c>
      <c r="CZ3" s="5">
        <v>-0.343843809</v>
      </c>
      <c r="DA3" s="5">
        <v>1.7935569819999999</v>
      </c>
      <c r="DB3" s="5">
        <v>3.9309577729999998</v>
      </c>
      <c r="DC3" s="5">
        <v>-10.367308469999999</v>
      </c>
      <c r="DD3" s="5">
        <v>1.1821821939999999</v>
      </c>
      <c r="DE3" s="5">
        <v>12.73167286</v>
      </c>
    </row>
    <row r="4" spans="1:109">
      <c r="A4" s="5" t="s">
        <v>3</v>
      </c>
      <c r="B4" s="5">
        <v>1.13967588</v>
      </c>
      <c r="C4" s="5">
        <v>2.4649684760000001</v>
      </c>
      <c r="D4" s="5">
        <v>3.7902610710000002</v>
      </c>
      <c r="E4" s="5">
        <v>1.3298984170000001</v>
      </c>
      <c r="F4" s="5">
        <v>1.903807813</v>
      </c>
      <c r="G4" s="5">
        <v>2.4777172099999998</v>
      </c>
      <c r="H4" s="5">
        <v>1.3177002</v>
      </c>
      <c r="I4" s="5">
        <v>1.8160277419999999</v>
      </c>
      <c r="J4" s="5">
        <v>2.3143552839999999</v>
      </c>
      <c r="K4" s="5">
        <v>0.94438213500000001</v>
      </c>
      <c r="L4" s="5">
        <v>2.3171255070000001</v>
      </c>
      <c r="M4" s="5">
        <v>3.689868878</v>
      </c>
      <c r="N4" s="5">
        <v>1.19216788</v>
      </c>
      <c r="O4" s="5">
        <v>1.9171961340000001</v>
      </c>
      <c r="P4" s="5">
        <v>2.6422243879999998</v>
      </c>
      <c r="Q4" s="5">
        <v>2.0680201560000002</v>
      </c>
      <c r="R4" s="5">
        <v>3.6721918169999999</v>
      </c>
      <c r="S4" s="5">
        <v>5.2763634780000004</v>
      </c>
      <c r="T4" s="5">
        <v>1.2059474939999999</v>
      </c>
      <c r="U4" s="5">
        <v>2.216449677</v>
      </c>
      <c r="V4" s="5">
        <v>3.2269518599999998</v>
      </c>
      <c r="W4" s="5">
        <v>10.028781629999999</v>
      </c>
      <c r="X4" s="5">
        <v>17.643095240000001</v>
      </c>
      <c r="Y4" s="5">
        <v>25.257408850000001</v>
      </c>
      <c r="Z4" s="5">
        <v>2.9980784709999999</v>
      </c>
      <c r="AA4" s="5">
        <v>6.8454761900000003</v>
      </c>
      <c r="AB4" s="5">
        <v>10.692873909999999</v>
      </c>
      <c r="AC4" s="5">
        <v>-24.509840270000002</v>
      </c>
      <c r="AD4" s="5">
        <v>-19.307857139999999</v>
      </c>
      <c r="AE4" s="5">
        <v>-14.10587402</v>
      </c>
      <c r="AF4" s="5">
        <v>-9.7243609249999992</v>
      </c>
      <c r="AG4" s="5">
        <v>-6.7414285710000001</v>
      </c>
      <c r="AH4" s="5">
        <v>-3.7584962179999999</v>
      </c>
      <c r="AI4" s="5">
        <v>6.2097979470000002</v>
      </c>
      <c r="AJ4" s="5">
        <v>9.7973809519999993</v>
      </c>
      <c r="AK4" s="5">
        <v>13.38496396</v>
      </c>
      <c r="AL4" s="5">
        <v>-14.740297350000001</v>
      </c>
      <c r="AM4" s="5">
        <v>-9.3340476189999997</v>
      </c>
      <c r="AN4" s="5">
        <v>-3.9277978870000001</v>
      </c>
      <c r="AO4" s="5">
        <v>13.06844995</v>
      </c>
      <c r="AP4" s="5">
        <v>19.131428570000001</v>
      </c>
      <c r="AQ4" s="5">
        <v>25.19440719</v>
      </c>
      <c r="AR4" s="5">
        <v>-12.319967009999999</v>
      </c>
      <c r="AS4" s="5">
        <v>-8.6259523809999994</v>
      </c>
      <c r="AT4" s="5">
        <v>-4.9319377539999998</v>
      </c>
      <c r="AU4" s="5">
        <v>3.248373843</v>
      </c>
      <c r="AV4" s="5">
        <v>8.456428571</v>
      </c>
      <c r="AW4" s="5">
        <v>13.664483300000001</v>
      </c>
      <c r="AX4" s="5">
        <v>11.5461323</v>
      </c>
      <c r="AY4" s="5">
        <v>17.082380950000001</v>
      </c>
      <c r="AZ4" s="5">
        <v>22.618629609999999</v>
      </c>
      <c r="BA4" s="5">
        <v>290.17156670000003</v>
      </c>
      <c r="BB4" s="5">
        <v>409.13317549999999</v>
      </c>
      <c r="BC4" s="5">
        <v>528.09478439999998</v>
      </c>
      <c r="BD4" s="5">
        <v>235.3661084</v>
      </c>
      <c r="BE4" s="5">
        <v>334.00705629999999</v>
      </c>
      <c r="BF4" s="5">
        <v>432.6480042</v>
      </c>
      <c r="BG4" s="5">
        <v>224.3670286</v>
      </c>
      <c r="BH4" s="5">
        <v>318.09222199999999</v>
      </c>
      <c r="BI4" s="5">
        <v>411.81741540000002</v>
      </c>
      <c r="BJ4" s="5">
        <v>213.31517479999999</v>
      </c>
      <c r="BK4" s="5">
        <v>302.00805480000002</v>
      </c>
      <c r="BL4" s="5">
        <v>390.70093489999999</v>
      </c>
      <c r="BM4" s="5">
        <v>178.0370198</v>
      </c>
      <c r="BN4" s="5">
        <v>252.55958659999999</v>
      </c>
      <c r="BO4" s="5">
        <v>327.08215330000002</v>
      </c>
      <c r="BP4" s="5">
        <v>102.15895070000001</v>
      </c>
      <c r="BQ4" s="5">
        <v>154.94149680000001</v>
      </c>
      <c r="BR4" s="5">
        <v>207.7240429</v>
      </c>
      <c r="BS4" s="5">
        <v>-902.12971189999996</v>
      </c>
      <c r="BT4" s="5">
        <v>-682.35899670000003</v>
      </c>
      <c r="BU4" s="5">
        <v>-462.58828149999999</v>
      </c>
      <c r="BV4" s="5">
        <v>377.18397549999997</v>
      </c>
      <c r="BW4" s="5">
        <v>516.33360479999999</v>
      </c>
      <c r="BX4" s="5">
        <v>655.4832341</v>
      </c>
      <c r="BY4" s="5">
        <v>3.8448534999999999E-2</v>
      </c>
      <c r="BZ4" s="5">
        <v>0.11955577100000001</v>
      </c>
      <c r="CA4" s="5">
        <v>0.200663007</v>
      </c>
      <c r="CB4" s="5">
        <v>-2.2979809E-2</v>
      </c>
      <c r="CC4" s="5">
        <v>9.0170522000000003E-2</v>
      </c>
      <c r="CD4" s="5">
        <v>0.203320854</v>
      </c>
      <c r="CE4" s="5">
        <v>-4.2703625000000002E-2</v>
      </c>
      <c r="CF4" s="5">
        <v>6.5312767999999993E-2</v>
      </c>
      <c r="CG4" s="5">
        <v>0.17332916000000001</v>
      </c>
      <c r="CH4" s="5">
        <v>-1.4086675749999999</v>
      </c>
      <c r="CI4" s="5">
        <v>4.5195285260000002</v>
      </c>
      <c r="CJ4" s="5">
        <v>10.44772463</v>
      </c>
      <c r="CK4" s="5">
        <v>-4.6513759969999997</v>
      </c>
      <c r="CL4" s="5">
        <v>-1.7395238099999999</v>
      </c>
      <c r="CM4" s="5">
        <v>1.172328378</v>
      </c>
      <c r="CN4" s="5">
        <v>-2.8168694520000002</v>
      </c>
      <c r="CO4" s="5">
        <v>-0.16142857099999999</v>
      </c>
      <c r="CP4" s="5">
        <v>2.49401231</v>
      </c>
      <c r="CQ4" s="5">
        <v>-2.532970583</v>
      </c>
      <c r="CR4" s="5">
        <v>2.009047619</v>
      </c>
      <c r="CS4" s="5">
        <v>6.5510658209999999</v>
      </c>
      <c r="CT4" s="5">
        <v>-7.4534000000000003E-2</v>
      </c>
      <c r="CU4" s="5">
        <v>0.37476190500000001</v>
      </c>
      <c r="CV4" s="5">
        <v>0.82405780900000003</v>
      </c>
      <c r="CW4" s="5">
        <v>-0.16205425900000001</v>
      </c>
      <c r="CX4" s="5">
        <v>-8.6150505000000002E-2</v>
      </c>
      <c r="CY4" s="5">
        <v>-1.0246752E-2</v>
      </c>
      <c r="CZ4" s="5">
        <v>0.31601402899999997</v>
      </c>
      <c r="DA4" s="5">
        <v>2.4526949189999998</v>
      </c>
      <c r="DB4" s="5">
        <v>4.5893758079999998</v>
      </c>
      <c r="DC4" s="5">
        <v>-8.7613810769999994</v>
      </c>
      <c r="DD4" s="5">
        <v>2.998219368</v>
      </c>
      <c r="DE4" s="5">
        <v>14.757819810000001</v>
      </c>
    </row>
    <row r="5" spans="1:109">
      <c r="A5" s="5" t="s">
        <v>2</v>
      </c>
      <c r="B5" s="5">
        <v>2.3176934560000002</v>
      </c>
      <c r="C5" s="5">
        <v>3.7323195739999999</v>
      </c>
      <c r="D5" s="5">
        <v>5.146945691</v>
      </c>
      <c r="E5" s="5">
        <v>2.184051781</v>
      </c>
      <c r="F5" s="5">
        <v>2.872988388</v>
      </c>
      <c r="G5" s="5">
        <v>3.5619249960000001</v>
      </c>
      <c r="H5" s="5">
        <v>2.09420436</v>
      </c>
      <c r="I5" s="5">
        <v>2.7195589839999998</v>
      </c>
      <c r="J5" s="5">
        <v>3.3449136089999998</v>
      </c>
      <c r="K5" s="5">
        <v>2.0413290179999999</v>
      </c>
      <c r="L5" s="5">
        <v>3.7897174580000001</v>
      </c>
      <c r="M5" s="5">
        <v>5.5381058989999996</v>
      </c>
      <c r="N5" s="5">
        <v>2.1494524730000002</v>
      </c>
      <c r="O5" s="5">
        <v>2.9787088150000001</v>
      </c>
      <c r="P5" s="5">
        <v>3.807965158</v>
      </c>
      <c r="Q5" s="5">
        <v>3.7925825469999999</v>
      </c>
      <c r="R5" s="5">
        <v>5.6009928489999998</v>
      </c>
      <c r="S5" s="5">
        <v>7.4094031520000003</v>
      </c>
      <c r="T5" s="5">
        <v>2.2891365760000002</v>
      </c>
      <c r="U5" s="5">
        <v>3.3671437339999999</v>
      </c>
      <c r="V5" s="5">
        <v>4.4451508909999999</v>
      </c>
      <c r="W5" s="5">
        <v>17.958972159999998</v>
      </c>
      <c r="X5" s="5">
        <v>27.204999999999998</v>
      </c>
      <c r="Y5" s="5">
        <v>36.451027840000002</v>
      </c>
      <c r="Z5" s="5">
        <v>6.7324732689999998</v>
      </c>
      <c r="AA5" s="5">
        <v>12.16690476</v>
      </c>
      <c r="AB5" s="5">
        <v>17.601336249999999</v>
      </c>
      <c r="AC5" s="5">
        <v>-33.021550339999997</v>
      </c>
      <c r="AD5" s="5">
        <v>-27.23880952</v>
      </c>
      <c r="AE5" s="5">
        <v>-21.45606871</v>
      </c>
      <c r="AF5" s="5">
        <v>-12.15851979</v>
      </c>
      <c r="AG5" s="5">
        <v>-9.42</v>
      </c>
      <c r="AH5" s="5">
        <v>-6.6814802120000003</v>
      </c>
      <c r="AI5" s="5">
        <v>9.3871773730000001</v>
      </c>
      <c r="AJ5" s="5">
        <v>13.17119048</v>
      </c>
      <c r="AK5" s="5">
        <v>16.955203579999999</v>
      </c>
      <c r="AL5" s="5">
        <v>-18.163506699999999</v>
      </c>
      <c r="AM5" s="5">
        <v>-12.462619050000001</v>
      </c>
      <c r="AN5" s="5">
        <v>-6.7617313970000001</v>
      </c>
      <c r="AO5" s="5">
        <v>18.62677643</v>
      </c>
      <c r="AP5" s="5">
        <v>25.63380952</v>
      </c>
      <c r="AQ5" s="5">
        <v>32.64084261</v>
      </c>
      <c r="AR5" s="5">
        <v>-16.535849760000001</v>
      </c>
      <c r="AS5" s="5">
        <v>-11.647380950000001</v>
      </c>
      <c r="AT5" s="5">
        <v>-6.758912145</v>
      </c>
      <c r="AU5" s="5">
        <v>8.1756916309999994</v>
      </c>
      <c r="AV5" s="5">
        <v>12.23738095</v>
      </c>
      <c r="AW5" s="5">
        <v>16.299070270000001</v>
      </c>
      <c r="AX5" s="5">
        <v>19.14659687</v>
      </c>
      <c r="AY5" s="5">
        <v>23.884761900000001</v>
      </c>
      <c r="AZ5" s="5">
        <v>28.622926939999999</v>
      </c>
      <c r="BA5" s="5">
        <v>471.56698449999999</v>
      </c>
      <c r="BB5" s="5">
        <v>610.08517810000001</v>
      </c>
      <c r="BC5" s="5">
        <v>748.60337170000003</v>
      </c>
      <c r="BD5" s="5">
        <v>383.11441610000003</v>
      </c>
      <c r="BE5" s="5">
        <v>503.01158390000001</v>
      </c>
      <c r="BF5" s="5">
        <v>622.9087518</v>
      </c>
      <c r="BG5" s="5">
        <v>364.8826904</v>
      </c>
      <c r="BH5" s="5">
        <v>480.60658740000002</v>
      </c>
      <c r="BI5" s="5">
        <v>596.33048429999997</v>
      </c>
      <c r="BJ5" s="5">
        <v>346.38987839999999</v>
      </c>
      <c r="BK5" s="5">
        <v>457.76370450000002</v>
      </c>
      <c r="BL5" s="5">
        <v>569.13753069999996</v>
      </c>
      <c r="BM5" s="5">
        <v>289.4527516</v>
      </c>
      <c r="BN5" s="5">
        <v>387.3978611</v>
      </c>
      <c r="BO5" s="5">
        <v>485.34297070000002</v>
      </c>
      <c r="BP5" s="5">
        <v>178.20884330000001</v>
      </c>
      <c r="BQ5" s="5">
        <v>248.04561459999999</v>
      </c>
      <c r="BR5" s="5">
        <v>317.882386</v>
      </c>
      <c r="BS5" s="5">
        <v>-1209.0625279999999</v>
      </c>
      <c r="BT5" s="5">
        <v>-978.46125029999996</v>
      </c>
      <c r="BU5" s="5">
        <v>-747.85997299999997</v>
      </c>
      <c r="BV5" s="5">
        <v>577.36215230000005</v>
      </c>
      <c r="BW5" s="5">
        <v>755.30354729999999</v>
      </c>
      <c r="BX5" s="5">
        <v>933.24494240000001</v>
      </c>
      <c r="BY5" s="5">
        <v>8.6151037E-2</v>
      </c>
      <c r="BZ5" s="5">
        <v>0.17411823400000001</v>
      </c>
      <c r="CA5" s="5">
        <v>0.26208543099999998</v>
      </c>
      <c r="CB5" s="5">
        <v>-3.5359592000000002E-2</v>
      </c>
      <c r="CC5" s="5">
        <v>0.109506412</v>
      </c>
      <c r="CD5" s="5">
        <v>0.25437241599999999</v>
      </c>
      <c r="CE5" s="5">
        <v>-5.2770422999999997E-2</v>
      </c>
      <c r="CF5" s="5">
        <v>6.6602538000000003E-2</v>
      </c>
      <c r="CG5" s="5">
        <v>0.18597549799999999</v>
      </c>
      <c r="CH5" s="5">
        <v>0.89770117900000002</v>
      </c>
      <c r="CI5" s="5">
        <v>6.2447903509999998</v>
      </c>
      <c r="CJ5" s="5">
        <v>11.591879520000001</v>
      </c>
      <c r="CK5" s="5">
        <v>-5.5461588959999997</v>
      </c>
      <c r="CL5" s="5">
        <v>-2.3633333329999999</v>
      </c>
      <c r="CM5" s="5">
        <v>0.81949223000000004</v>
      </c>
      <c r="CN5" s="5">
        <v>-2.4724181079999998</v>
      </c>
      <c r="CO5" s="5">
        <v>0.93380952399999995</v>
      </c>
      <c r="CP5" s="5">
        <v>4.3400371560000002</v>
      </c>
      <c r="CQ5" s="5">
        <v>-3.7605887679999999</v>
      </c>
      <c r="CR5" s="5">
        <v>1.473333333</v>
      </c>
      <c r="CS5" s="5">
        <v>6.7072554350000004</v>
      </c>
      <c r="CT5" s="5">
        <v>-1.298991E-3</v>
      </c>
      <c r="CU5" s="5">
        <v>0.53190476200000003</v>
      </c>
      <c r="CV5" s="5">
        <v>1.0651085149999999</v>
      </c>
      <c r="CW5" s="5">
        <v>-0.23290239200000001</v>
      </c>
      <c r="CX5" s="5">
        <v>-0.130158408</v>
      </c>
      <c r="CY5" s="5">
        <v>-2.7414424E-2</v>
      </c>
      <c r="CZ5" s="5">
        <v>0.90231485300000003</v>
      </c>
      <c r="DA5" s="5">
        <v>4.1327871539999999</v>
      </c>
      <c r="DB5" s="5">
        <v>7.3632594549999997</v>
      </c>
      <c r="DC5" s="5">
        <v>-5.2554097820000001</v>
      </c>
      <c r="DD5" s="5">
        <v>8.4730810670000007</v>
      </c>
      <c r="DE5" s="5">
        <v>22.201571919999999</v>
      </c>
    </row>
    <row r="6" spans="1:109">
      <c r="A6" s="5" t="s">
        <v>1</v>
      </c>
      <c r="B6" s="5">
        <v>4.4028780889999997</v>
      </c>
      <c r="C6" s="5">
        <v>5.8858493239999996</v>
      </c>
      <c r="D6" s="5">
        <v>7.3688205590000004</v>
      </c>
      <c r="E6" s="5">
        <v>3.4404903309999999</v>
      </c>
      <c r="F6" s="5">
        <v>4.4645278599999996</v>
      </c>
      <c r="G6" s="5">
        <v>5.4885653899999998</v>
      </c>
      <c r="H6" s="5">
        <v>3.2634471540000001</v>
      </c>
      <c r="I6" s="5">
        <v>4.2070927569999998</v>
      </c>
      <c r="J6" s="5">
        <v>5.1507383600000001</v>
      </c>
      <c r="K6" s="5">
        <v>4.1196390970000003</v>
      </c>
      <c r="L6" s="5">
        <v>6.1339565299999999</v>
      </c>
      <c r="M6" s="5">
        <v>8.1482739639999995</v>
      </c>
      <c r="N6" s="5">
        <v>3.342945195</v>
      </c>
      <c r="O6" s="5">
        <v>4.5488908969999997</v>
      </c>
      <c r="P6" s="5">
        <v>5.7548365979999998</v>
      </c>
      <c r="Q6" s="5">
        <v>7.0522453519999999</v>
      </c>
      <c r="R6" s="5">
        <v>9.3117456349999994</v>
      </c>
      <c r="S6" s="5">
        <v>11.571245920000001</v>
      </c>
      <c r="T6" s="5">
        <v>3.6711349000000002</v>
      </c>
      <c r="U6" s="5">
        <v>5.1424789280000001</v>
      </c>
      <c r="V6" s="5">
        <v>6.6138229549999998</v>
      </c>
      <c r="W6" s="5">
        <v>31.29785043</v>
      </c>
      <c r="X6" s="5">
        <v>43.610406750000003</v>
      </c>
      <c r="Y6" s="5">
        <v>55.922963060000001</v>
      </c>
      <c r="Z6" s="5">
        <v>13.04919207</v>
      </c>
      <c r="AA6" s="5">
        <v>22.975535709999999</v>
      </c>
      <c r="AB6" s="5">
        <v>32.901879360000002</v>
      </c>
      <c r="AC6" s="5">
        <v>-49.38944824</v>
      </c>
      <c r="AD6" s="5">
        <v>-41.926458330000003</v>
      </c>
      <c r="AE6" s="5">
        <v>-34.463468429999999</v>
      </c>
      <c r="AF6" s="5">
        <v>-14.12114403</v>
      </c>
      <c r="AG6" s="5">
        <v>-12.040337299999999</v>
      </c>
      <c r="AH6" s="5">
        <v>-9.9595305780000007</v>
      </c>
      <c r="AI6" s="5">
        <v>14.67083171</v>
      </c>
      <c r="AJ6" s="5">
        <v>20.869206349999999</v>
      </c>
      <c r="AK6" s="5">
        <v>27.06758099</v>
      </c>
      <c r="AL6" s="5">
        <v>-26.328015310000001</v>
      </c>
      <c r="AM6" s="5">
        <v>-18.618918650000001</v>
      </c>
      <c r="AN6" s="5">
        <v>-10.909821989999999</v>
      </c>
      <c r="AO6" s="5">
        <v>29.384222869999999</v>
      </c>
      <c r="AP6" s="5">
        <v>39.488124999999997</v>
      </c>
      <c r="AQ6" s="5">
        <v>49.592027129999998</v>
      </c>
      <c r="AR6" s="5">
        <v>-24.395502530000002</v>
      </c>
      <c r="AS6" s="5">
        <v>-18.60829365</v>
      </c>
      <c r="AT6" s="5">
        <v>-12.821084770000001</v>
      </c>
      <c r="AU6" s="5">
        <v>13.297152860000001</v>
      </c>
      <c r="AV6" s="5">
        <v>18.608561510000001</v>
      </c>
      <c r="AW6" s="5">
        <v>23.919970150000001</v>
      </c>
      <c r="AX6" s="5">
        <v>30.253955309999998</v>
      </c>
      <c r="AY6" s="5">
        <v>37.216855160000001</v>
      </c>
      <c r="AZ6" s="5">
        <v>44.179755</v>
      </c>
      <c r="BA6" s="5">
        <v>776.5004007</v>
      </c>
      <c r="BB6" s="5">
        <v>974.70292959999995</v>
      </c>
      <c r="BC6" s="5">
        <v>1172.9054590000001</v>
      </c>
      <c r="BD6" s="5">
        <v>631.41713879999998</v>
      </c>
      <c r="BE6" s="5">
        <v>805.32170940000003</v>
      </c>
      <c r="BF6" s="5">
        <v>979.22627999999997</v>
      </c>
      <c r="BG6" s="5">
        <v>602.67000910000002</v>
      </c>
      <c r="BH6" s="5">
        <v>771.36713269999996</v>
      </c>
      <c r="BI6" s="5">
        <v>940.06425630000001</v>
      </c>
      <c r="BJ6" s="5">
        <v>573.67457939999997</v>
      </c>
      <c r="BK6" s="5">
        <v>737.02312889999996</v>
      </c>
      <c r="BL6" s="5">
        <v>900.37167839999995</v>
      </c>
      <c r="BM6" s="5">
        <v>483.74666730000001</v>
      </c>
      <c r="BN6" s="5">
        <v>630.05230510000001</v>
      </c>
      <c r="BO6" s="5">
        <v>776.35794290000001</v>
      </c>
      <c r="BP6" s="5">
        <v>306.45929310000002</v>
      </c>
      <c r="BQ6" s="5">
        <v>420.6428138</v>
      </c>
      <c r="BR6" s="5">
        <v>534.82633450000003</v>
      </c>
      <c r="BS6" s="5">
        <v>-1714.706535</v>
      </c>
      <c r="BT6" s="5">
        <v>-1476.004592</v>
      </c>
      <c r="BU6" s="5">
        <v>-1237.302649</v>
      </c>
      <c r="BV6" s="5">
        <v>962.04050510000002</v>
      </c>
      <c r="BW6" s="5">
        <v>1194.253029</v>
      </c>
      <c r="BX6" s="5">
        <v>1426.4655519999999</v>
      </c>
      <c r="BY6" s="5">
        <v>0.137047947</v>
      </c>
      <c r="BZ6" s="5">
        <v>0.28124888300000001</v>
      </c>
      <c r="CA6" s="5">
        <v>0.42544981900000001</v>
      </c>
      <c r="CB6" s="5">
        <v>9.2495449999999996E-3</v>
      </c>
      <c r="CC6" s="5">
        <v>0.16637738099999999</v>
      </c>
      <c r="CD6" s="5">
        <v>0.32350521599999998</v>
      </c>
      <c r="CE6" s="5">
        <v>-6.0297383000000003E-2</v>
      </c>
      <c r="CF6" s="5">
        <v>7.4100043000000004E-2</v>
      </c>
      <c r="CG6" s="5">
        <v>0.20849746899999999</v>
      </c>
      <c r="CH6" s="5">
        <v>1.074899593</v>
      </c>
      <c r="CI6" s="5">
        <v>7.2779590460000003</v>
      </c>
      <c r="CJ6" s="5">
        <v>13.481018499999999</v>
      </c>
      <c r="CK6" s="5">
        <v>-7.7752858219999998</v>
      </c>
      <c r="CL6" s="5">
        <v>-2.9887797620000001</v>
      </c>
      <c r="CM6" s="5">
        <v>1.7977262979999999</v>
      </c>
      <c r="CN6" s="5">
        <v>-2.4022704859999999</v>
      </c>
      <c r="CO6" s="5">
        <v>1.486190476</v>
      </c>
      <c r="CP6" s="5">
        <v>5.3746514379999999</v>
      </c>
      <c r="CQ6" s="5">
        <v>-5.2000875559999997</v>
      </c>
      <c r="CR6" s="5">
        <v>1.618769841</v>
      </c>
      <c r="CS6" s="5">
        <v>8.4376272379999993</v>
      </c>
      <c r="CT6" s="5">
        <v>0.26334843600000002</v>
      </c>
      <c r="CU6" s="5">
        <v>0.80779761900000002</v>
      </c>
      <c r="CV6" s="5">
        <v>1.352246802</v>
      </c>
      <c r="CW6" s="5">
        <v>-0.34264881800000002</v>
      </c>
      <c r="CX6" s="5">
        <v>-0.245609619</v>
      </c>
      <c r="CY6" s="5">
        <v>-0.14857041900000001</v>
      </c>
      <c r="CZ6" s="5">
        <v>2.4612868539999999</v>
      </c>
      <c r="DA6" s="5">
        <v>6.2198259189999998</v>
      </c>
      <c r="DB6" s="5">
        <v>9.9783649840000006</v>
      </c>
      <c r="DC6" s="5">
        <v>-2.9208354540000001</v>
      </c>
      <c r="DD6" s="5">
        <v>14.915974090000001</v>
      </c>
      <c r="DE6" s="5">
        <v>32.752783630000003</v>
      </c>
    </row>
    <row r="7" spans="1:109">
      <c r="A7" s="5" t="s">
        <v>0</v>
      </c>
      <c r="B7" s="5">
        <v>6.212669784</v>
      </c>
      <c r="C7" s="5">
        <v>7.917088261</v>
      </c>
      <c r="D7" s="5">
        <v>9.6215067390000009</v>
      </c>
      <c r="E7" s="5">
        <v>5.2592589089999997</v>
      </c>
      <c r="F7" s="5">
        <v>6.4831129909999996</v>
      </c>
      <c r="G7" s="5">
        <v>7.7069670739999996</v>
      </c>
      <c r="H7" s="5">
        <v>4.9143664989999998</v>
      </c>
      <c r="I7" s="5">
        <v>6.0368109959999998</v>
      </c>
      <c r="J7" s="5">
        <v>7.1592554929999999</v>
      </c>
      <c r="K7" s="5">
        <v>5.6911542529999997</v>
      </c>
      <c r="L7" s="5">
        <v>7.4728471479999996</v>
      </c>
      <c r="M7" s="5">
        <v>9.2545400420000004</v>
      </c>
      <c r="N7" s="5">
        <v>5.2357836740000003</v>
      </c>
      <c r="O7" s="5">
        <v>6.6393629880000002</v>
      </c>
      <c r="P7" s="5">
        <v>8.0429423030000002</v>
      </c>
      <c r="Q7" s="5">
        <v>9.4895532290000002</v>
      </c>
      <c r="R7" s="5">
        <v>12.06691606</v>
      </c>
      <c r="S7" s="5">
        <v>14.6442789</v>
      </c>
      <c r="T7" s="5">
        <v>5.6125680549999997</v>
      </c>
      <c r="U7" s="5">
        <v>7.5146924960000003</v>
      </c>
      <c r="V7" s="5">
        <v>9.4168169380000002</v>
      </c>
      <c r="W7" s="5">
        <v>52.077881339999998</v>
      </c>
      <c r="X7" s="5">
        <v>63.066106439999999</v>
      </c>
      <c r="Y7" s="5">
        <v>74.054331540000007</v>
      </c>
      <c r="Z7" s="5">
        <v>25.614319429999998</v>
      </c>
      <c r="AA7" s="5">
        <v>39.511603430000001</v>
      </c>
      <c r="AB7" s="5">
        <v>53.408887419999999</v>
      </c>
      <c r="AC7" s="5">
        <v>-63.548852080000003</v>
      </c>
      <c r="AD7" s="5">
        <v>-54.500339529999998</v>
      </c>
      <c r="AE7" s="5">
        <v>-45.45182698</v>
      </c>
      <c r="AF7" s="5">
        <v>-13.77972581</v>
      </c>
      <c r="AG7" s="5">
        <v>-12.56806723</v>
      </c>
      <c r="AH7" s="5">
        <v>-11.356408650000001</v>
      </c>
      <c r="AI7" s="5">
        <v>24.93985764</v>
      </c>
      <c r="AJ7" s="5">
        <v>28.79193617</v>
      </c>
      <c r="AK7" s="5">
        <v>32.6440147</v>
      </c>
      <c r="AL7" s="5">
        <v>-35.170916800000001</v>
      </c>
      <c r="AM7" s="5">
        <v>-24.35511417</v>
      </c>
      <c r="AN7" s="5">
        <v>-13.53931154</v>
      </c>
      <c r="AO7" s="5">
        <v>39.778842449999999</v>
      </c>
      <c r="AP7" s="5">
        <v>53.14705034</v>
      </c>
      <c r="AQ7" s="5">
        <v>66.515258220000007</v>
      </c>
      <c r="AR7" s="5">
        <v>-32.501491999999999</v>
      </c>
      <c r="AS7" s="5">
        <v>-25.307885580000001</v>
      </c>
      <c r="AT7" s="5">
        <v>-18.114279159999999</v>
      </c>
      <c r="AU7" s="5">
        <v>17.77467249</v>
      </c>
      <c r="AV7" s="5">
        <v>23.199405819999999</v>
      </c>
      <c r="AW7" s="5">
        <v>28.624139159999999</v>
      </c>
      <c r="AX7" s="5">
        <v>40.606471650000003</v>
      </c>
      <c r="AY7" s="5">
        <v>48.5072914</v>
      </c>
      <c r="AZ7" s="5">
        <v>56.408111159999997</v>
      </c>
      <c r="BA7" s="5">
        <v>1200.3498999999999</v>
      </c>
      <c r="BB7" s="5">
        <v>1386.6718510000001</v>
      </c>
      <c r="BC7" s="5">
        <v>1572.993802</v>
      </c>
      <c r="BD7" s="5">
        <v>985.20772309999995</v>
      </c>
      <c r="BE7" s="5">
        <v>1161.9183410000001</v>
      </c>
      <c r="BF7" s="5">
        <v>1338.62896</v>
      </c>
      <c r="BG7" s="5">
        <v>943.56654490000005</v>
      </c>
      <c r="BH7" s="5">
        <v>1117.5844999999999</v>
      </c>
      <c r="BI7" s="5">
        <v>1291.6024560000001</v>
      </c>
      <c r="BJ7" s="5">
        <v>902.71010960000001</v>
      </c>
      <c r="BK7" s="5">
        <v>1073.061522</v>
      </c>
      <c r="BL7" s="5">
        <v>1243.412934</v>
      </c>
      <c r="BM7" s="5">
        <v>774.26060719999998</v>
      </c>
      <c r="BN7" s="5">
        <v>934.60174170000005</v>
      </c>
      <c r="BO7" s="5">
        <v>1094.9428760000001</v>
      </c>
      <c r="BP7" s="5">
        <v>518.40742980000005</v>
      </c>
      <c r="BQ7" s="5">
        <v>659.59113300000001</v>
      </c>
      <c r="BR7" s="5">
        <v>800.77483619999998</v>
      </c>
      <c r="BS7" s="5">
        <v>-2174.6518449999999</v>
      </c>
      <c r="BT7" s="5">
        <v>-1911.465717</v>
      </c>
      <c r="BU7" s="5">
        <v>-1648.279589</v>
      </c>
      <c r="BV7" s="5">
        <v>1444.6416160000001</v>
      </c>
      <c r="BW7" s="5">
        <v>1642.1698570000001</v>
      </c>
      <c r="BX7" s="5">
        <v>1839.698097</v>
      </c>
      <c r="BY7" s="5">
        <v>0.108774468</v>
      </c>
      <c r="BZ7" s="5">
        <v>0.30245587899999998</v>
      </c>
      <c r="CA7" s="5">
        <v>0.49613729099999998</v>
      </c>
      <c r="CB7" s="5">
        <v>-6.4209347E-2</v>
      </c>
      <c r="CC7" s="5">
        <v>0.112861537</v>
      </c>
      <c r="CD7" s="5">
        <v>0.28993242000000002</v>
      </c>
      <c r="CE7" s="5">
        <v>-0.16912105399999999</v>
      </c>
      <c r="CF7" s="5">
        <v>1.0323267000000001E-2</v>
      </c>
      <c r="CG7" s="5">
        <v>0.18976758699999999</v>
      </c>
      <c r="CH7" s="5">
        <v>-0.92529413000000005</v>
      </c>
      <c r="CI7" s="5">
        <v>8.9247306420000001</v>
      </c>
      <c r="CJ7" s="5">
        <v>18.774755410000001</v>
      </c>
      <c r="CK7" s="5">
        <v>-9.0324454299999992</v>
      </c>
      <c r="CL7" s="5">
        <v>-2.2260589080000002</v>
      </c>
      <c r="CM7" s="5">
        <v>4.5803276129999997</v>
      </c>
      <c r="CN7" s="5">
        <v>1.3105973200000001</v>
      </c>
      <c r="CO7" s="5">
        <v>4.6579662170000002</v>
      </c>
      <c r="CP7" s="5">
        <v>8.0053351139999993</v>
      </c>
      <c r="CQ7" s="5">
        <v>-10.545294159999999</v>
      </c>
      <c r="CR7" s="5">
        <v>-2.2683218740000002</v>
      </c>
      <c r="CS7" s="5">
        <v>6.0086504109999996</v>
      </c>
      <c r="CT7" s="5">
        <v>-5.2636747999999997E-2</v>
      </c>
      <c r="CU7" s="5">
        <v>0.76469739400000003</v>
      </c>
      <c r="CV7" s="5">
        <v>1.5820315359999999</v>
      </c>
      <c r="CW7" s="5">
        <v>-0.45679355599999999</v>
      </c>
      <c r="CX7" s="5">
        <v>-0.31119984699999997</v>
      </c>
      <c r="CY7" s="5">
        <v>-0.16560613699999999</v>
      </c>
      <c r="CZ7" s="5">
        <v>5.7948631390000003</v>
      </c>
      <c r="DA7" s="5">
        <v>11.472435880000001</v>
      </c>
      <c r="DB7" s="5">
        <v>17.15000861</v>
      </c>
      <c r="DC7" s="5">
        <v>8.3113342859999992</v>
      </c>
      <c r="DD7" s="5">
        <v>35.637279409999998</v>
      </c>
      <c r="DE7" s="5">
        <v>62.963224539999999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36</vt:i4>
      </vt:variant>
    </vt:vector>
  </HeadingPairs>
  <TitlesOfParts>
    <vt:vector size="38" baseType="lpstr">
      <vt:lpstr>GMT2</vt:lpstr>
      <vt:lpstr>GMT DATA</vt:lpstr>
      <vt:lpstr>Fig 1b - Winter Temp</vt:lpstr>
      <vt:lpstr>Fig 2b - Summer Temp</vt:lpstr>
      <vt:lpstr>Fig 3b - GS Temp</vt:lpstr>
      <vt:lpstr>Fig 4b - Jan Temp</vt:lpstr>
      <vt:lpstr>Fig 5b - Jul Temp</vt:lpstr>
      <vt:lpstr>Fig 6b - Coldest Day</vt:lpstr>
      <vt:lpstr>Fig 7b - Warmest Day</vt:lpstr>
      <vt:lpstr>Fig 8b - Days &gt; 25C</vt:lpstr>
      <vt:lpstr>Fig 9b - Days &gt; 30C</vt:lpstr>
      <vt:lpstr>Fig 10b - Days &lt; 5C</vt:lpstr>
      <vt:lpstr>Fig 11b - Days &lt; -30C</vt:lpstr>
      <vt:lpstr>Fig 12b - First Fall Frost</vt:lpstr>
      <vt:lpstr>Fig 13b - Last Spring Frost</vt:lpstr>
      <vt:lpstr>Fig 14b - Frost-Free Season</vt:lpstr>
      <vt:lpstr>Fig 15b - Start of GS</vt:lpstr>
      <vt:lpstr>Fig 16b - End of GS</vt:lpstr>
      <vt:lpstr>Fig 17b - GS Length</vt:lpstr>
      <vt:lpstr>Fig 18b - 0C Degree Days</vt:lpstr>
      <vt:lpstr>Fig 19b - 5C Degree Days</vt:lpstr>
      <vt:lpstr>Fig 20b - 6C Degree Days</vt:lpstr>
      <vt:lpstr>Fig 21b - 7C Degree Days</vt:lpstr>
      <vt:lpstr>Fig 22b - 10C Degree Days</vt:lpstr>
      <vt:lpstr>Fig 23b - 15C Degree Days</vt:lpstr>
      <vt:lpstr>Fig 24b - 18C Degree Days</vt:lpstr>
      <vt:lpstr>Fig 25b - Corn Heat Units</vt:lpstr>
      <vt:lpstr>Fig 26b - Winter Pr</vt:lpstr>
      <vt:lpstr>Fig 27b - GS Pr</vt:lpstr>
      <vt:lpstr>Fig 28b - Summer Pr</vt:lpstr>
      <vt:lpstr>Fig 29b - Wettest Day</vt:lpstr>
      <vt:lpstr>Fig 30b - Sep-Apr Dry Days</vt:lpstr>
      <vt:lpstr>Fig 31b - May-Aug Dry Days</vt:lpstr>
      <vt:lpstr>Fig 32b - Annual Wet Days</vt:lpstr>
      <vt:lpstr>Fig 33b - Pr &gt; 25mm</vt:lpstr>
      <vt:lpstr>Fig 34b - Winter Snow</vt:lpstr>
      <vt:lpstr>Fig 35b - Annual HMI</vt:lpstr>
      <vt:lpstr>Fig 36b - Summer HMI</vt:lpstr>
    </vt:vector>
  </TitlesOfParts>
  <Company>Atmos Research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Katharine Hayhoe</dc:creator>
  <cp:lastModifiedBy>Katharine Hayhoe</cp:lastModifiedBy>
  <dcterms:created xsi:type="dcterms:W3CDTF">2018-02-22T00:33:22Z</dcterms:created>
  <dcterms:modified xsi:type="dcterms:W3CDTF">2018-02-22T20:00:26Z</dcterms:modified>
</cp:coreProperties>
</file>