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chartsheets/sheet19.xml" ContentType="application/vnd.openxmlformats-officedocument.spreadsheetml.chartsheet+xml"/>
  <Override PartName="/xl/chartsheets/sheet20.xml" ContentType="application/vnd.openxmlformats-officedocument.spreadsheetml.chartsheet+xml"/>
  <Override PartName="/xl/chartsheets/sheet21.xml" ContentType="application/vnd.openxmlformats-officedocument.spreadsheetml.chartsheet+xml"/>
  <Override PartName="/xl/chartsheets/sheet22.xml" ContentType="application/vnd.openxmlformats-officedocument.spreadsheetml.chartsheet+xml"/>
  <Override PartName="/xl/chartsheets/sheet23.xml" ContentType="application/vnd.openxmlformats-officedocument.spreadsheetml.chartsheet+xml"/>
  <Override PartName="/xl/chartsheets/sheet24.xml" ContentType="application/vnd.openxmlformats-officedocument.spreadsheetml.chartsheet+xml"/>
  <Override PartName="/xl/chartsheets/sheet25.xml" ContentType="application/vnd.openxmlformats-officedocument.spreadsheetml.chartsheet+xml"/>
  <Override PartName="/xl/chartsheets/sheet26.xml" ContentType="application/vnd.openxmlformats-officedocument.spreadsheetml.chartsheet+xml"/>
  <Override PartName="/xl/chartsheets/sheet27.xml" ContentType="application/vnd.openxmlformats-officedocument.spreadsheetml.chartsheet+xml"/>
  <Override PartName="/xl/chartsheets/sheet28.xml" ContentType="application/vnd.openxmlformats-officedocument.spreadsheetml.chartsheet+xml"/>
  <Override PartName="/xl/chartsheets/sheet29.xml" ContentType="application/vnd.openxmlformats-officedocument.spreadsheetml.chartsheet+xml"/>
  <Override PartName="/xl/chartsheets/sheet30.xml" ContentType="application/vnd.openxmlformats-officedocument.spreadsheetml.chartsheet+xml"/>
  <Override PartName="/xl/chartsheets/sheet31.xml" ContentType="application/vnd.openxmlformats-officedocument.spreadsheetml.chartsheet+xml"/>
  <Override PartName="/xl/chartsheets/sheet32.xml" ContentType="application/vnd.openxmlformats-officedocument.spreadsheetml.chartsheet+xml"/>
  <Override PartName="/xl/chartsheets/sheet33.xml" ContentType="application/vnd.openxmlformats-officedocument.spreadsheetml.chartsheet+xml"/>
  <Override PartName="/xl/chartsheets/sheet34.xml" ContentType="application/vnd.openxmlformats-officedocument.spreadsheetml.chartsheet+xml"/>
  <Override PartName="/xl/chartsheets/sheet35.xml" ContentType="application/vnd.openxmlformats-officedocument.spreadsheetml.chartsheet+xml"/>
  <Override PartName="/xl/chartsheets/sheet36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6480" yWindow="0" windowWidth="40000" windowHeight="25640" tabRatio="633"/>
  </bookViews>
  <sheets>
    <sheet name="Fig 1b - Winter Temp" sheetId="3" r:id="rId1"/>
    <sheet name="Fig 2b - Summer Temp" sheetId="4" r:id="rId2"/>
    <sheet name="Fig 3b - GS Temp" sheetId="5" r:id="rId3"/>
    <sheet name="Fig 4b - Jan Temp" sheetId="6" r:id="rId4"/>
    <sheet name="Fig 5b - Jul Temp" sheetId="7" r:id="rId5"/>
    <sheet name="Fig 6b - Coldest Day" sheetId="8" r:id="rId6"/>
    <sheet name="Fig 7b - Warmest Day" sheetId="9" r:id="rId7"/>
    <sheet name="Fig 8b - Days &gt; 25C" sheetId="10" r:id="rId8"/>
    <sheet name="Fig 9b - Days &gt; 30C" sheetId="11" r:id="rId9"/>
    <sheet name="Fig 10b - Days &lt; 5C" sheetId="12" r:id="rId10"/>
    <sheet name="Fig 11b - Days &lt; -30C" sheetId="13" r:id="rId11"/>
    <sheet name="Fig 12b - First Fall Frost" sheetId="14" r:id="rId12"/>
    <sheet name="Fig 13b - Last Spring Frost" sheetId="16" r:id="rId13"/>
    <sheet name="Fig 14b - Frost-Free Season" sheetId="17" r:id="rId14"/>
    <sheet name="Fig 15b - Start of GS" sheetId="18" r:id="rId15"/>
    <sheet name="Fig 16b - End of GS" sheetId="19" r:id="rId16"/>
    <sheet name="Fig 17b - GS Length" sheetId="20" r:id="rId17"/>
    <sheet name="Fig 18b - 0C Degree Days" sheetId="21" r:id="rId18"/>
    <sheet name="Fig 19b - 5C Degree Days" sheetId="22" r:id="rId19"/>
    <sheet name="Fig 20b - 6C Degree Days" sheetId="23" r:id="rId20"/>
    <sheet name="Fig 21b - 7C Degree Days" sheetId="24" r:id="rId21"/>
    <sheet name="Fig 22b - 10C Degree Days" sheetId="25" r:id="rId22"/>
    <sheet name="Fig 23b - 15C Degree Days" sheetId="26" r:id="rId23"/>
    <sheet name="Fig 24b - 18C Degree Days" sheetId="27" r:id="rId24"/>
    <sheet name="Fig 25b - Corn Heat Units" sheetId="28" r:id="rId25"/>
    <sheet name="Fig 26b - Winter Pr" sheetId="29" r:id="rId26"/>
    <sheet name="Fig 27b - GS Pr" sheetId="30" r:id="rId27"/>
    <sheet name="Fig 28b - Summer Pr" sheetId="31" r:id="rId28"/>
    <sheet name="Fig 29b - Wettest Day" sheetId="32" r:id="rId29"/>
    <sheet name="Fig 30b - Sep-Apr Dry Days" sheetId="33" r:id="rId30"/>
    <sheet name="Fig 31b - May-Aug Dry Days" sheetId="34" r:id="rId31"/>
    <sheet name="Fig 32b - Annual Wet Days" sheetId="35" r:id="rId32"/>
    <sheet name="Fig 33b - Pr &gt; 25mm" sheetId="36" r:id="rId33"/>
    <sheet name="Fig 34b - Winter Snow" sheetId="37" r:id="rId34"/>
    <sheet name="Fig 35b - Annual HMI" sheetId="38" r:id="rId35"/>
    <sheet name="Fig 36b - Summer HMI" sheetId="39" r:id="rId36"/>
    <sheet name="GMT2" sheetId="2" r:id="rId37"/>
    <sheet name="GMT DATA" sheetId="1" r:id="rId38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G2" i="2" l="1"/>
  <c r="AG3" i="2"/>
  <c r="AG4" i="2"/>
  <c r="AH3" i="2"/>
  <c r="AH4" i="2"/>
  <c r="AG5" i="2"/>
  <c r="AH5" i="2"/>
  <c r="AG7" i="2"/>
  <c r="AG6" i="2"/>
  <c r="AY2" i="2"/>
  <c r="AY9" i="2"/>
  <c r="AP2" i="2"/>
  <c r="AP9" i="2"/>
  <c r="AH7" i="2"/>
  <c r="AH6" i="2"/>
  <c r="AF7" i="2"/>
  <c r="AF6" i="2"/>
  <c r="AD2" i="2"/>
  <c r="AD9" i="2"/>
  <c r="X2" i="2"/>
  <c r="X9" i="2"/>
  <c r="X1" i="2"/>
  <c r="U2" i="2"/>
  <c r="U9" i="2"/>
  <c r="R2" i="2"/>
  <c r="R9" i="2"/>
  <c r="DD2" i="2"/>
  <c r="DD9" i="2"/>
  <c r="DA2" i="2"/>
  <c r="DA9" i="2"/>
  <c r="CX2" i="2"/>
  <c r="CX9" i="2"/>
  <c r="CU2" i="2"/>
  <c r="CU9" i="2"/>
  <c r="CR2" i="2"/>
  <c r="CR9" i="2"/>
  <c r="CO2" i="2"/>
  <c r="CO9" i="2"/>
  <c r="CL2" i="2"/>
  <c r="CL9" i="2"/>
  <c r="CI2" i="2"/>
  <c r="CI9" i="2"/>
  <c r="CF2" i="2"/>
  <c r="CF9" i="2"/>
  <c r="CC2" i="2"/>
  <c r="CC9" i="2"/>
  <c r="BZ2" i="2"/>
  <c r="BZ9" i="2"/>
  <c r="BW2" i="2"/>
  <c r="BW9" i="2"/>
  <c r="BT2" i="2"/>
  <c r="BT9" i="2"/>
  <c r="BQ2" i="2"/>
  <c r="BQ9" i="2"/>
  <c r="BN2" i="2"/>
  <c r="BN9" i="2"/>
  <c r="BK2" i="2"/>
  <c r="BK9" i="2"/>
  <c r="BH2" i="2"/>
  <c r="BH9" i="2"/>
  <c r="BE2" i="2"/>
  <c r="BE9" i="2"/>
  <c r="BB2" i="2"/>
  <c r="BB9" i="2"/>
  <c r="AV2" i="2"/>
  <c r="AV9" i="2"/>
  <c r="AS2" i="2"/>
  <c r="AS9" i="2"/>
  <c r="AM2" i="2"/>
  <c r="AM9" i="2"/>
  <c r="AJ2" i="2"/>
  <c r="AJ9" i="2"/>
  <c r="AG9" i="2"/>
  <c r="AA2" i="2"/>
  <c r="AA9" i="2"/>
  <c r="O2" i="2"/>
  <c r="O9" i="2"/>
  <c r="L2" i="2"/>
  <c r="L9" i="2"/>
  <c r="I2" i="2"/>
  <c r="I9" i="2"/>
  <c r="F2" i="2"/>
  <c r="F9" i="2"/>
  <c r="C2" i="2"/>
  <c r="C9" i="2"/>
  <c r="DD1" i="2"/>
  <c r="DD10" i="2"/>
  <c r="DA1" i="2"/>
  <c r="DA10" i="2"/>
  <c r="CX1" i="2"/>
  <c r="CX10" i="2"/>
  <c r="CU1" i="2"/>
  <c r="CU10" i="2"/>
  <c r="CR1" i="2"/>
  <c r="CR10" i="2"/>
  <c r="CO1" i="2"/>
  <c r="CO10" i="2"/>
  <c r="CL1" i="2"/>
  <c r="CL10" i="2"/>
  <c r="CI1" i="2"/>
  <c r="CI10" i="2"/>
  <c r="CF1" i="2"/>
  <c r="CF10" i="2"/>
  <c r="CC1" i="2"/>
  <c r="CC10" i="2"/>
  <c r="BZ1" i="2"/>
  <c r="BZ10" i="2"/>
  <c r="BW1" i="2"/>
  <c r="BW10" i="2"/>
  <c r="BT1" i="2"/>
  <c r="BT10" i="2"/>
  <c r="BQ1" i="2"/>
  <c r="BQ10" i="2"/>
  <c r="BN1" i="2"/>
  <c r="BN10" i="2"/>
  <c r="BK1" i="2"/>
  <c r="BK10" i="2"/>
  <c r="BH1" i="2"/>
  <c r="BH10" i="2"/>
  <c r="BE1" i="2"/>
  <c r="BE10" i="2"/>
  <c r="BB1" i="2"/>
  <c r="BB10" i="2"/>
  <c r="AY1" i="2"/>
  <c r="AY10" i="2"/>
  <c r="AV1" i="2"/>
  <c r="AV10" i="2"/>
  <c r="AS1" i="2"/>
  <c r="AS10" i="2"/>
  <c r="AP1" i="2"/>
  <c r="AP10" i="2"/>
  <c r="AM1" i="2"/>
  <c r="AM10" i="2"/>
  <c r="AJ1" i="2"/>
  <c r="AJ10" i="2"/>
  <c r="AG1" i="2"/>
  <c r="AG10" i="2"/>
  <c r="AD1" i="2"/>
  <c r="AD10" i="2"/>
  <c r="AA1" i="2"/>
  <c r="AA10" i="2"/>
  <c r="X10" i="2"/>
  <c r="U1" i="2"/>
  <c r="U10" i="2"/>
  <c r="R1" i="2"/>
  <c r="R10" i="2"/>
  <c r="O1" i="2"/>
  <c r="O10" i="2"/>
  <c r="L1" i="2"/>
  <c r="L10" i="2"/>
  <c r="I1" i="2"/>
  <c r="I10" i="2"/>
  <c r="F1" i="2"/>
  <c r="F10" i="2"/>
  <c r="C1" i="2"/>
  <c r="C10" i="2"/>
  <c r="DE1" i="2"/>
  <c r="DC1" i="2"/>
  <c r="DB1" i="2"/>
  <c r="CZ1" i="2"/>
  <c r="CY1" i="2"/>
  <c r="CW1" i="2"/>
  <c r="CV1" i="2"/>
  <c r="CT1" i="2"/>
  <c r="CS1" i="2"/>
  <c r="CQ1" i="2"/>
  <c r="CP1" i="2"/>
  <c r="CN1" i="2"/>
  <c r="CM1" i="2"/>
  <c r="CK1" i="2"/>
  <c r="CJ1" i="2"/>
  <c r="CH1" i="2"/>
  <c r="CG1" i="2"/>
  <c r="CE1" i="2"/>
  <c r="CD1" i="2"/>
  <c r="CB1" i="2"/>
  <c r="CA1" i="2"/>
  <c r="BY1" i="2"/>
  <c r="BX1" i="2"/>
  <c r="BV1" i="2"/>
  <c r="BU1" i="2"/>
  <c r="BS1" i="2"/>
  <c r="BR1" i="2"/>
  <c r="BP1" i="2"/>
  <c r="BO1" i="2"/>
  <c r="BM1" i="2"/>
  <c r="BL1" i="2"/>
  <c r="BJ1" i="2"/>
  <c r="BI1" i="2"/>
  <c r="BG1" i="2"/>
  <c r="BF1" i="2"/>
  <c r="BD1" i="2"/>
  <c r="BC1" i="2"/>
  <c r="BA1" i="2"/>
  <c r="AZ1" i="2"/>
  <c r="AX1" i="2"/>
  <c r="AW1" i="2"/>
  <c r="AU1" i="2"/>
  <c r="AT1" i="2"/>
  <c r="AR1" i="2"/>
  <c r="AQ1" i="2"/>
  <c r="AO1" i="2"/>
  <c r="AN1" i="2"/>
  <c r="AL1" i="2"/>
  <c r="AK1" i="2"/>
  <c r="AI1" i="2"/>
  <c r="AH1" i="2"/>
  <c r="AF1" i="2"/>
  <c r="AE1" i="2"/>
  <c r="AC1" i="2"/>
  <c r="AB1" i="2"/>
  <c r="Z1" i="2"/>
  <c r="Y1" i="2"/>
  <c r="W1" i="2"/>
  <c r="V1" i="2"/>
  <c r="T1" i="2"/>
  <c r="S1" i="2"/>
  <c r="Q1" i="2"/>
  <c r="P1" i="2"/>
  <c r="N1" i="2"/>
  <c r="M1" i="2"/>
  <c r="K1" i="2"/>
  <c r="J1" i="2"/>
  <c r="H1" i="2"/>
  <c r="G1" i="2"/>
  <c r="E1" i="2"/>
  <c r="D1" i="2"/>
  <c r="B1" i="2"/>
  <c r="A2" i="2"/>
  <c r="B2" i="2"/>
  <c r="D2" i="2"/>
  <c r="E2" i="2"/>
  <c r="G2" i="2"/>
  <c r="H2" i="2"/>
  <c r="J2" i="2"/>
  <c r="K2" i="2"/>
  <c r="M2" i="2"/>
  <c r="N2" i="2"/>
  <c r="P2" i="2"/>
  <c r="Q2" i="2"/>
  <c r="S2" i="2"/>
  <c r="T2" i="2"/>
  <c r="V2" i="2"/>
  <c r="W2" i="2"/>
  <c r="Y2" i="2"/>
  <c r="Z2" i="2"/>
  <c r="AB2" i="2"/>
  <c r="AC2" i="2"/>
  <c r="AE2" i="2"/>
  <c r="AF2" i="2"/>
  <c r="AH2" i="2"/>
  <c r="AI2" i="2"/>
  <c r="AK2" i="2"/>
  <c r="AL2" i="2"/>
  <c r="AN2" i="2"/>
  <c r="AO2" i="2"/>
  <c r="AQ2" i="2"/>
  <c r="AR2" i="2"/>
  <c r="AT2" i="2"/>
  <c r="AU2" i="2"/>
  <c r="AW2" i="2"/>
  <c r="AX2" i="2"/>
  <c r="AZ2" i="2"/>
  <c r="BA2" i="2"/>
  <c r="BC2" i="2"/>
  <c r="BD2" i="2"/>
  <c r="BF2" i="2"/>
  <c r="BG2" i="2"/>
  <c r="BI2" i="2"/>
  <c r="BJ2" i="2"/>
  <c r="BL2" i="2"/>
  <c r="BM2" i="2"/>
  <c r="BO2" i="2"/>
  <c r="BP2" i="2"/>
  <c r="BR2" i="2"/>
  <c r="BS2" i="2"/>
  <c r="BU2" i="2"/>
  <c r="BV2" i="2"/>
  <c r="BX2" i="2"/>
  <c r="BY2" i="2"/>
  <c r="CA2" i="2"/>
  <c r="CB2" i="2"/>
  <c r="CD2" i="2"/>
  <c r="CE2" i="2"/>
  <c r="CG2" i="2"/>
  <c r="CH2" i="2"/>
  <c r="CJ2" i="2"/>
  <c r="CK2" i="2"/>
  <c r="CM2" i="2"/>
  <c r="CN2" i="2"/>
  <c r="CP2" i="2"/>
  <c r="CQ2" i="2"/>
  <c r="CS2" i="2"/>
  <c r="CT2" i="2"/>
  <c r="CV2" i="2"/>
  <c r="CW2" i="2"/>
  <c r="CY2" i="2"/>
  <c r="CZ2" i="2"/>
  <c r="DB2" i="2"/>
  <c r="DC2" i="2"/>
  <c r="DE2" i="2"/>
  <c r="A3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  <c r="AZ3" i="2"/>
  <c r="BA3" i="2"/>
  <c r="BB3" i="2"/>
  <c r="BC3" i="2"/>
  <c r="BD3" i="2"/>
  <c r="BE3" i="2"/>
  <c r="BF3" i="2"/>
  <c r="BG3" i="2"/>
  <c r="BH3" i="2"/>
  <c r="BI3" i="2"/>
  <c r="BJ3" i="2"/>
  <c r="BK3" i="2"/>
  <c r="BL3" i="2"/>
  <c r="BM3" i="2"/>
  <c r="BN3" i="2"/>
  <c r="BO3" i="2"/>
  <c r="BP3" i="2"/>
  <c r="BQ3" i="2"/>
  <c r="BR3" i="2"/>
  <c r="BS3" i="2"/>
  <c r="BT3" i="2"/>
  <c r="BU3" i="2"/>
  <c r="BV3" i="2"/>
  <c r="BW3" i="2"/>
  <c r="BX3" i="2"/>
  <c r="BY3" i="2"/>
  <c r="BZ3" i="2"/>
  <c r="CA3" i="2"/>
  <c r="CB3" i="2"/>
  <c r="CC3" i="2"/>
  <c r="CD3" i="2"/>
  <c r="CE3" i="2"/>
  <c r="CF3" i="2"/>
  <c r="CG3" i="2"/>
  <c r="CH3" i="2"/>
  <c r="CI3" i="2"/>
  <c r="CJ3" i="2"/>
  <c r="CK3" i="2"/>
  <c r="CL3" i="2"/>
  <c r="CM3" i="2"/>
  <c r="CN3" i="2"/>
  <c r="CO3" i="2"/>
  <c r="CP3" i="2"/>
  <c r="CQ3" i="2"/>
  <c r="CR3" i="2"/>
  <c r="CS3" i="2"/>
  <c r="CT3" i="2"/>
  <c r="CU3" i="2"/>
  <c r="CV3" i="2"/>
  <c r="CW3" i="2"/>
  <c r="CX3" i="2"/>
  <c r="CY3" i="2"/>
  <c r="CZ3" i="2"/>
  <c r="DA3" i="2"/>
  <c r="DB3" i="2"/>
  <c r="DC3" i="2"/>
  <c r="DD3" i="2"/>
  <c r="DE3" i="2"/>
  <c r="A4" i="2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G4" i="2"/>
  <c r="CH4" i="2"/>
  <c r="CI4" i="2"/>
  <c r="CJ4" i="2"/>
  <c r="CK4" i="2"/>
  <c r="CL4" i="2"/>
  <c r="CM4" i="2"/>
  <c r="CN4" i="2"/>
  <c r="CO4" i="2"/>
  <c r="CP4" i="2"/>
  <c r="CQ4" i="2"/>
  <c r="CR4" i="2"/>
  <c r="CS4" i="2"/>
  <c r="CT4" i="2"/>
  <c r="CU4" i="2"/>
  <c r="CV4" i="2"/>
  <c r="CW4" i="2"/>
  <c r="CX4" i="2"/>
  <c r="CY4" i="2"/>
  <c r="CZ4" i="2"/>
  <c r="DA4" i="2"/>
  <c r="DB4" i="2"/>
  <c r="DC4" i="2"/>
  <c r="DD4" i="2"/>
  <c r="DE4" i="2"/>
  <c r="A5" i="2"/>
  <c r="B5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I5" i="2"/>
  <c r="AJ5" i="2"/>
  <c r="AK5" i="2"/>
  <c r="AL5" i="2"/>
  <c r="AM5" i="2"/>
  <c r="AN5" i="2"/>
  <c r="AO5" i="2"/>
  <c r="AP5" i="2"/>
  <c r="AQ5" i="2"/>
  <c r="AR5" i="2"/>
  <c r="AS5" i="2"/>
  <c r="AT5" i="2"/>
  <c r="AU5" i="2"/>
  <c r="AV5" i="2"/>
  <c r="AW5" i="2"/>
  <c r="AX5" i="2"/>
  <c r="AY5" i="2"/>
  <c r="AZ5" i="2"/>
  <c r="BA5" i="2"/>
  <c r="BB5" i="2"/>
  <c r="BC5" i="2"/>
  <c r="BD5" i="2"/>
  <c r="BE5" i="2"/>
  <c r="BF5" i="2"/>
  <c r="BG5" i="2"/>
  <c r="BH5" i="2"/>
  <c r="BI5" i="2"/>
  <c r="BJ5" i="2"/>
  <c r="BK5" i="2"/>
  <c r="BL5" i="2"/>
  <c r="BM5" i="2"/>
  <c r="BN5" i="2"/>
  <c r="BO5" i="2"/>
  <c r="BP5" i="2"/>
  <c r="BQ5" i="2"/>
  <c r="BR5" i="2"/>
  <c r="BS5" i="2"/>
  <c r="BT5" i="2"/>
  <c r="BU5" i="2"/>
  <c r="BV5" i="2"/>
  <c r="BW5" i="2"/>
  <c r="BX5" i="2"/>
  <c r="BY5" i="2"/>
  <c r="BZ5" i="2"/>
  <c r="CA5" i="2"/>
  <c r="CB5" i="2"/>
  <c r="CC5" i="2"/>
  <c r="CD5" i="2"/>
  <c r="CE5" i="2"/>
  <c r="CF5" i="2"/>
  <c r="CG5" i="2"/>
  <c r="CH5" i="2"/>
  <c r="CI5" i="2"/>
  <c r="CJ5" i="2"/>
  <c r="CK5" i="2"/>
  <c r="CL5" i="2"/>
  <c r="CM5" i="2"/>
  <c r="CN5" i="2"/>
  <c r="CO5" i="2"/>
  <c r="CP5" i="2"/>
  <c r="CQ5" i="2"/>
  <c r="CR5" i="2"/>
  <c r="CS5" i="2"/>
  <c r="CT5" i="2"/>
  <c r="CU5" i="2"/>
  <c r="CV5" i="2"/>
  <c r="CW5" i="2"/>
  <c r="CX5" i="2"/>
  <c r="CY5" i="2"/>
  <c r="CZ5" i="2"/>
  <c r="DA5" i="2"/>
  <c r="DB5" i="2"/>
  <c r="DC5" i="2"/>
  <c r="DD5" i="2"/>
  <c r="DE5" i="2"/>
  <c r="A6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I6" i="2"/>
  <c r="AJ6" i="2"/>
  <c r="AK6" i="2"/>
  <c r="AL6" i="2"/>
  <c r="AM6" i="2"/>
  <c r="AN6" i="2"/>
  <c r="AO6" i="2"/>
  <c r="AP6" i="2"/>
  <c r="AQ6" i="2"/>
  <c r="AR6" i="2"/>
  <c r="AS6" i="2"/>
  <c r="AT6" i="2"/>
  <c r="AU6" i="2"/>
  <c r="AV6" i="2"/>
  <c r="AW6" i="2"/>
  <c r="AX6" i="2"/>
  <c r="AY6" i="2"/>
  <c r="AZ6" i="2"/>
  <c r="BA6" i="2"/>
  <c r="BB6" i="2"/>
  <c r="BC6" i="2"/>
  <c r="BD6" i="2"/>
  <c r="BE6" i="2"/>
  <c r="BF6" i="2"/>
  <c r="BG6" i="2"/>
  <c r="BH6" i="2"/>
  <c r="BI6" i="2"/>
  <c r="BJ6" i="2"/>
  <c r="BK6" i="2"/>
  <c r="BL6" i="2"/>
  <c r="BM6" i="2"/>
  <c r="BN6" i="2"/>
  <c r="BO6" i="2"/>
  <c r="BP6" i="2"/>
  <c r="BQ6" i="2"/>
  <c r="BR6" i="2"/>
  <c r="BS6" i="2"/>
  <c r="BT6" i="2"/>
  <c r="BU6" i="2"/>
  <c r="BV6" i="2"/>
  <c r="BW6" i="2"/>
  <c r="BX6" i="2"/>
  <c r="BY6" i="2"/>
  <c r="BZ6" i="2"/>
  <c r="CA6" i="2"/>
  <c r="CB6" i="2"/>
  <c r="CC6" i="2"/>
  <c r="CD6" i="2"/>
  <c r="CE6" i="2"/>
  <c r="CF6" i="2"/>
  <c r="CG6" i="2"/>
  <c r="CH6" i="2"/>
  <c r="CI6" i="2"/>
  <c r="CJ6" i="2"/>
  <c r="CK6" i="2"/>
  <c r="CL6" i="2"/>
  <c r="CM6" i="2"/>
  <c r="CN6" i="2"/>
  <c r="CO6" i="2"/>
  <c r="CP6" i="2"/>
  <c r="CQ6" i="2"/>
  <c r="CR6" i="2"/>
  <c r="CS6" i="2"/>
  <c r="CT6" i="2"/>
  <c r="CU6" i="2"/>
  <c r="CV6" i="2"/>
  <c r="CW6" i="2"/>
  <c r="CX6" i="2"/>
  <c r="CY6" i="2"/>
  <c r="CZ6" i="2"/>
  <c r="DA6" i="2"/>
  <c r="DB6" i="2"/>
  <c r="DC6" i="2"/>
  <c r="DD6" i="2"/>
  <c r="DE6" i="2"/>
  <c r="A7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I7" i="2"/>
  <c r="AJ7" i="2"/>
  <c r="AK7" i="2"/>
  <c r="AL7" i="2"/>
  <c r="AM7" i="2"/>
  <c r="AN7" i="2"/>
  <c r="AO7" i="2"/>
  <c r="AP7" i="2"/>
  <c r="AQ7" i="2"/>
  <c r="AR7" i="2"/>
  <c r="AS7" i="2"/>
  <c r="AT7" i="2"/>
  <c r="AU7" i="2"/>
  <c r="AV7" i="2"/>
  <c r="AW7" i="2"/>
  <c r="AX7" i="2"/>
  <c r="AY7" i="2"/>
  <c r="AZ7" i="2"/>
  <c r="BA7" i="2"/>
  <c r="BB7" i="2"/>
  <c r="BC7" i="2"/>
  <c r="BD7" i="2"/>
  <c r="BE7" i="2"/>
  <c r="BF7" i="2"/>
  <c r="BG7" i="2"/>
  <c r="BH7" i="2"/>
  <c r="BI7" i="2"/>
  <c r="BJ7" i="2"/>
  <c r="BK7" i="2"/>
  <c r="BL7" i="2"/>
  <c r="BM7" i="2"/>
  <c r="BN7" i="2"/>
  <c r="BO7" i="2"/>
  <c r="BP7" i="2"/>
  <c r="BQ7" i="2"/>
  <c r="BR7" i="2"/>
  <c r="BS7" i="2"/>
  <c r="BT7" i="2"/>
  <c r="BU7" i="2"/>
  <c r="BV7" i="2"/>
  <c r="BW7" i="2"/>
  <c r="BX7" i="2"/>
  <c r="BY7" i="2"/>
  <c r="BZ7" i="2"/>
  <c r="CA7" i="2"/>
  <c r="CB7" i="2"/>
  <c r="CC7" i="2"/>
  <c r="CD7" i="2"/>
  <c r="CE7" i="2"/>
  <c r="CF7" i="2"/>
  <c r="CG7" i="2"/>
  <c r="CH7" i="2"/>
  <c r="CI7" i="2"/>
  <c r="CJ7" i="2"/>
  <c r="CK7" i="2"/>
  <c r="CL7" i="2"/>
  <c r="CM7" i="2"/>
  <c r="CN7" i="2"/>
  <c r="CO7" i="2"/>
  <c r="CP7" i="2"/>
  <c r="CQ7" i="2"/>
  <c r="CR7" i="2"/>
  <c r="CS7" i="2"/>
  <c r="CT7" i="2"/>
  <c r="CU7" i="2"/>
  <c r="CV7" i="2"/>
  <c r="CW7" i="2"/>
  <c r="CX7" i="2"/>
  <c r="CY7" i="2"/>
  <c r="CZ7" i="2"/>
  <c r="DA7" i="2"/>
  <c r="DB7" i="2"/>
  <c r="DC7" i="2"/>
  <c r="DD7" i="2"/>
  <c r="DE7" i="2"/>
</calcChain>
</file>

<file path=xl/sharedStrings.xml><?xml version="1.0" encoding="utf-8"?>
<sst xmlns="http://schemas.openxmlformats.org/spreadsheetml/2006/main" count="225" uniqueCount="127">
  <si>
    <t>+4C</t>
  </si>
  <si>
    <t>+3C</t>
  </si>
  <si>
    <t>+2C</t>
  </si>
  <si>
    <t>+1.5C</t>
  </si>
  <si>
    <t>+1C</t>
  </si>
  <si>
    <t>NA</t>
  </si>
  <si>
    <t>1980-2009</t>
  </si>
  <si>
    <t>summer.heat.moisture.index.plus1SD</t>
  </si>
  <si>
    <t>summer.heat.moisture.index.mean</t>
  </si>
  <si>
    <t>summer.heat.moisture.index.minus1SD</t>
  </si>
  <si>
    <t>annual.heat.moisture.index.plus1SD</t>
  </si>
  <si>
    <t>annual.heat.moisture.index.mean</t>
  </si>
  <si>
    <t>annual.heat.moisture.index.minus1SD</t>
  </si>
  <si>
    <t>winter.sondjfma.pr.as.snow.plus1SD</t>
  </si>
  <si>
    <t>winter.sondjfma.pr.as.snow.mean</t>
  </si>
  <si>
    <t>winter.sondjfma.pr.as.snow.minus1SD</t>
  </si>
  <si>
    <t>pr.above.25mm.plus1SD</t>
  </si>
  <si>
    <t>pr.above.25mm.mean</t>
  </si>
  <si>
    <t>pr.above.25mm.minus1SD</t>
  </si>
  <si>
    <t>pr.above.0.2mm.plus1SD</t>
  </si>
  <si>
    <t>pr.above.0.2mm.mean</t>
  </si>
  <si>
    <t>pr.above.0.2mm.minus1SD</t>
  </si>
  <si>
    <t>summer.mjja.dry.days.plus1SD</t>
  </si>
  <si>
    <t>summer.mjja.dry.days.mean</t>
  </si>
  <si>
    <t>summer.mjja.dry.days.minus1SD</t>
  </si>
  <si>
    <t>winter.sondjfma.dry.days.plus1SD</t>
  </si>
  <si>
    <t>winter.sondjfma.dry.days.mean</t>
  </si>
  <si>
    <t>winter.sondjfma.dry.days.minus1SD</t>
  </si>
  <si>
    <t>wettest.day.plus1SD</t>
  </si>
  <si>
    <t>wettest.day.mean</t>
  </si>
  <si>
    <t>wettest.day.minus1SD</t>
  </si>
  <si>
    <t>growing.season.mjja.pr.plus1SD</t>
  </si>
  <si>
    <t>growing.season.mjja.pr.mean</t>
  </si>
  <si>
    <t>growing.season.mjja.pr.minus1SD</t>
  </si>
  <si>
    <t>growing.season.amjj.pr.plus1SD</t>
  </si>
  <si>
    <t>growing.season.amjj.pr.mean</t>
  </si>
  <si>
    <t>growing.season.amjj.pr.minus1SD</t>
  </si>
  <si>
    <t>winter.sondjfma.pr.plus1SD</t>
  </si>
  <si>
    <t>winter.sondjfma.pr.mean</t>
  </si>
  <si>
    <t>winter.sondjfma.pr.minus1SD</t>
  </si>
  <si>
    <t>corn.heat.units.plus1SD</t>
  </si>
  <si>
    <t>corn.heat.units.mean</t>
  </si>
  <si>
    <t>corn.heat.units.minus1SD</t>
  </si>
  <si>
    <t>heating.degree.days.18C.plus1SD</t>
  </si>
  <si>
    <t>heating.degree.days.18C.mean</t>
  </si>
  <si>
    <t>heating.degree.days.18C.minus1SD</t>
  </si>
  <si>
    <t>degree.days.15C.plus1SD</t>
  </si>
  <si>
    <t>degree.days.15C.mean</t>
  </si>
  <si>
    <t>degree.days.15C.minus1SD</t>
  </si>
  <si>
    <t>degree.days.10C.plus1SD</t>
  </si>
  <si>
    <t>degree.days.10C.mean</t>
  </si>
  <si>
    <t>degree.days.10C.minus1SD</t>
  </si>
  <si>
    <t>degree.days.7C.plus1SD</t>
  </si>
  <si>
    <t>degree.days.7C.mean</t>
  </si>
  <si>
    <t>degree.days.7C.minus1SD</t>
  </si>
  <si>
    <t>degree.days.6C.plus1SD</t>
  </si>
  <si>
    <t>degree.days.6C.mean</t>
  </si>
  <si>
    <t>degree.days.6C.minus1SD</t>
  </si>
  <si>
    <t>degree.days.5C.plus1SD</t>
  </si>
  <si>
    <t>degree.days.5C.mean</t>
  </si>
  <si>
    <t>degree.days.5C.minus1SD</t>
  </si>
  <si>
    <t>degree.days.0C.plus1SD</t>
  </si>
  <si>
    <t>degree.days.0C.mean</t>
  </si>
  <si>
    <t>degree.days.0C.minus1SD</t>
  </si>
  <si>
    <t>growing.season.length.plus1SD</t>
  </si>
  <si>
    <t>growing.season.length.mean</t>
  </si>
  <si>
    <t>growing.season.length.minus1SD</t>
  </si>
  <si>
    <t>growing.season.end.plus1SD</t>
  </si>
  <si>
    <t>growing.season.end.mean</t>
  </si>
  <si>
    <t>growing.season.end.minus1SD</t>
  </si>
  <si>
    <t>growing.season.start.plus1SD</t>
  </si>
  <si>
    <t>growing.season.start.mean</t>
  </si>
  <si>
    <t>growing.season.start.minus1SD</t>
  </si>
  <si>
    <t>frost.free.season.length.plus1SD</t>
  </si>
  <si>
    <t>frost.free.season.length.mean</t>
  </si>
  <si>
    <t>frost.free.season.length.minus1SD</t>
  </si>
  <si>
    <t>spring.last.freeze.plus1SD</t>
  </si>
  <si>
    <t>spring.last.freeze.mean</t>
  </si>
  <si>
    <t>spring.last.freeze.minus1SD</t>
  </si>
  <si>
    <t>fall.first.freeze.plus1SD</t>
  </si>
  <si>
    <t>fall.first.freeze.mean</t>
  </si>
  <si>
    <t>fall.first.freeze.minus1SD</t>
  </si>
  <si>
    <t>tmin.below.minus.30.plus1SD</t>
  </si>
  <si>
    <t>tmin.below.minus.30.mean</t>
  </si>
  <si>
    <t>tmin.below.minus.30.minus1SD</t>
  </si>
  <si>
    <t>tmin.below.5.plus1SD</t>
  </si>
  <si>
    <t>tmin.below.5.mean</t>
  </si>
  <si>
    <t>tmin.below.5.minus1SD</t>
  </si>
  <si>
    <t>tmax.above.30.plus1SD</t>
  </si>
  <si>
    <t>tmax.above.30.mean</t>
  </si>
  <si>
    <t>tmax.above.30.minus1SD</t>
  </si>
  <si>
    <t>tmax.above.25.plus1SD</t>
  </si>
  <si>
    <t>tmax.above.25.mean</t>
  </si>
  <si>
    <t>tmax.above.25.minus1SD</t>
  </si>
  <si>
    <t>warmest.day.plus1SD</t>
  </si>
  <si>
    <t>warmest.day.mean</t>
  </si>
  <si>
    <t>warmest.day.minus1SD</t>
  </si>
  <si>
    <t>coldest.day.plus1SD</t>
  </si>
  <si>
    <t>coldest.day.mean</t>
  </si>
  <si>
    <t>coldest.day.minus1SD</t>
  </si>
  <si>
    <t>avg.jul.temp.plus1SD</t>
  </si>
  <si>
    <t>avg.jul.temp.mean</t>
  </si>
  <si>
    <t>avg.jul.temp.minus1SD</t>
  </si>
  <si>
    <t>avg.jan.temp.plus1SD</t>
  </si>
  <si>
    <t>avg.jan.temp.mean</t>
  </si>
  <si>
    <t>avg.jan.temp.minus1SD</t>
  </si>
  <si>
    <t>avg.growing.mjja.temp.plus1SD</t>
  </si>
  <si>
    <t>avg.growing.mjja.temp.mean</t>
  </si>
  <si>
    <t>avg.growing.mjja.temp.minus1SD</t>
  </si>
  <si>
    <t>avg.summer.jja.temp.plus1SD</t>
  </si>
  <si>
    <t>avg.summer.jja.temp.mean</t>
  </si>
  <si>
    <t>avg.summer.jja.temp.minus1SD</t>
  </si>
  <si>
    <t>avg.winter.djf.temp.plus1SD</t>
  </si>
  <si>
    <t>avg.winter.djf.temp.mean</t>
  </si>
  <si>
    <t>avg.winter.djf.temp.minus1SD</t>
  </si>
  <si>
    <t>Threshold</t>
  </si>
  <si>
    <t>days</t>
  </si>
  <si>
    <t>mm</t>
  </si>
  <si>
    <t>corn heat units</t>
  </si>
  <si>
    <t>heating degree-days</t>
  </si>
  <si>
    <t>degree-days</t>
  </si>
  <si>
    <t>oC</t>
  </si>
  <si>
    <t>UNITS</t>
  </si>
  <si>
    <t>st day of the year</t>
  </si>
  <si>
    <t>%</t>
  </si>
  <si>
    <t>HMI UNITS</t>
  </si>
  <si>
    <t>Edmonton 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</si>
</sst>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color theme="1"/>
      <name val="Calibri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2" fontId="0" fillId="0" borderId="0" xfId="0" applyNumberFormat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9" fontId="0" fillId="0" borderId="0" xfId="63" applyFont="1"/>
    <xf numFmtId="0" fontId="5" fillId="0" borderId="0" xfId="0" applyFont="1"/>
  </cellXfs>
  <cellStyles count="76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Normal" xfId="0" builtinId="0"/>
    <cellStyle name="Percent" xfId="63" builtinId="5"/>
  </cellStyles>
  <dxfs count="0"/>
  <tableStyles count="0" defaultTableStyle="TableStyleMedium9" defaultPivotStyle="PivotStyleMedium4"/>
  <colors>
    <mruColors>
      <color rgb="FFE7F2FF"/>
    </mruColors>
  </colors>
</styleSheet>
</file>

<file path=xl/_rels/workbook.xml.rels><?xml version="1.0" encoding="UTF-8" standalone="yes"?>
<Relationships xmlns="http://schemas.openxmlformats.org/package/2006/relationships"><Relationship Id="rId20" Type="http://schemas.openxmlformats.org/officeDocument/2006/relationships/chartsheet" Target="chartsheets/sheet20.xml"/><Relationship Id="rId21" Type="http://schemas.openxmlformats.org/officeDocument/2006/relationships/chartsheet" Target="chartsheets/sheet21.xml"/><Relationship Id="rId22" Type="http://schemas.openxmlformats.org/officeDocument/2006/relationships/chartsheet" Target="chartsheets/sheet22.xml"/><Relationship Id="rId23" Type="http://schemas.openxmlformats.org/officeDocument/2006/relationships/chartsheet" Target="chartsheets/sheet23.xml"/><Relationship Id="rId24" Type="http://schemas.openxmlformats.org/officeDocument/2006/relationships/chartsheet" Target="chartsheets/sheet24.xml"/><Relationship Id="rId25" Type="http://schemas.openxmlformats.org/officeDocument/2006/relationships/chartsheet" Target="chartsheets/sheet25.xml"/><Relationship Id="rId26" Type="http://schemas.openxmlformats.org/officeDocument/2006/relationships/chartsheet" Target="chartsheets/sheet26.xml"/><Relationship Id="rId27" Type="http://schemas.openxmlformats.org/officeDocument/2006/relationships/chartsheet" Target="chartsheets/sheet27.xml"/><Relationship Id="rId28" Type="http://schemas.openxmlformats.org/officeDocument/2006/relationships/chartsheet" Target="chartsheets/sheet28.xml"/><Relationship Id="rId29" Type="http://schemas.openxmlformats.org/officeDocument/2006/relationships/chartsheet" Target="chartsheets/sheet29.xml"/><Relationship Id="rId1" Type="http://schemas.openxmlformats.org/officeDocument/2006/relationships/chartsheet" Target="chartsheets/sheet1.xml"/><Relationship Id="rId2" Type="http://schemas.openxmlformats.org/officeDocument/2006/relationships/chartsheet" Target="chartsheets/sheet2.xml"/><Relationship Id="rId3" Type="http://schemas.openxmlformats.org/officeDocument/2006/relationships/chartsheet" Target="chartsheets/sheet3.xml"/><Relationship Id="rId4" Type="http://schemas.openxmlformats.org/officeDocument/2006/relationships/chartsheet" Target="chartsheets/sheet4.xml"/><Relationship Id="rId5" Type="http://schemas.openxmlformats.org/officeDocument/2006/relationships/chartsheet" Target="chartsheets/sheet5.xml"/><Relationship Id="rId30" Type="http://schemas.openxmlformats.org/officeDocument/2006/relationships/chartsheet" Target="chartsheets/sheet30.xml"/><Relationship Id="rId31" Type="http://schemas.openxmlformats.org/officeDocument/2006/relationships/chartsheet" Target="chartsheets/sheet31.xml"/><Relationship Id="rId32" Type="http://schemas.openxmlformats.org/officeDocument/2006/relationships/chartsheet" Target="chartsheets/sheet32.xml"/><Relationship Id="rId9" Type="http://schemas.openxmlformats.org/officeDocument/2006/relationships/chartsheet" Target="chartsheets/sheet9.xml"/><Relationship Id="rId6" Type="http://schemas.openxmlformats.org/officeDocument/2006/relationships/chartsheet" Target="chartsheets/sheet6.xml"/><Relationship Id="rId7" Type="http://schemas.openxmlformats.org/officeDocument/2006/relationships/chartsheet" Target="chartsheets/sheet7.xml"/><Relationship Id="rId8" Type="http://schemas.openxmlformats.org/officeDocument/2006/relationships/chartsheet" Target="chartsheets/sheet8.xml"/><Relationship Id="rId33" Type="http://schemas.openxmlformats.org/officeDocument/2006/relationships/chartsheet" Target="chartsheets/sheet33.xml"/><Relationship Id="rId34" Type="http://schemas.openxmlformats.org/officeDocument/2006/relationships/chartsheet" Target="chartsheets/sheet34.xml"/><Relationship Id="rId35" Type="http://schemas.openxmlformats.org/officeDocument/2006/relationships/chartsheet" Target="chartsheets/sheet35.xml"/><Relationship Id="rId36" Type="http://schemas.openxmlformats.org/officeDocument/2006/relationships/chartsheet" Target="chartsheets/sheet36.xml"/><Relationship Id="rId10" Type="http://schemas.openxmlformats.org/officeDocument/2006/relationships/chartsheet" Target="chartsheets/sheet10.xml"/><Relationship Id="rId11" Type="http://schemas.openxmlformats.org/officeDocument/2006/relationships/chartsheet" Target="chartsheets/sheet11.xml"/><Relationship Id="rId12" Type="http://schemas.openxmlformats.org/officeDocument/2006/relationships/chartsheet" Target="chartsheets/sheet12.xml"/><Relationship Id="rId13" Type="http://schemas.openxmlformats.org/officeDocument/2006/relationships/chartsheet" Target="chartsheets/sheet13.xml"/><Relationship Id="rId14" Type="http://schemas.openxmlformats.org/officeDocument/2006/relationships/chartsheet" Target="chartsheets/sheet14.xml"/><Relationship Id="rId15" Type="http://schemas.openxmlformats.org/officeDocument/2006/relationships/chartsheet" Target="chartsheets/sheet15.xml"/><Relationship Id="rId16" Type="http://schemas.openxmlformats.org/officeDocument/2006/relationships/chartsheet" Target="chartsheets/sheet16.xml"/><Relationship Id="rId17" Type="http://schemas.openxmlformats.org/officeDocument/2006/relationships/chartsheet" Target="chartsheets/sheet17.xml"/><Relationship Id="rId18" Type="http://schemas.openxmlformats.org/officeDocument/2006/relationships/chartsheet" Target="chartsheets/sheet18.xml"/><Relationship Id="rId19" Type="http://schemas.openxmlformats.org/officeDocument/2006/relationships/chartsheet" Target="chartsheets/sheet19.xml"/><Relationship Id="rId37" Type="http://schemas.openxmlformats.org/officeDocument/2006/relationships/worksheet" Target="worksheets/sheet1.xml"/><Relationship Id="rId38" Type="http://schemas.openxmlformats.org/officeDocument/2006/relationships/worksheet" Target="worksheets/sheet2.xml"/><Relationship Id="rId39" Type="http://schemas.openxmlformats.org/officeDocument/2006/relationships/theme" Target="theme/theme1.xml"/><Relationship Id="rId40" Type="http://schemas.openxmlformats.org/officeDocument/2006/relationships/styles" Target="styles.xml"/><Relationship Id="rId41" Type="http://schemas.openxmlformats.org/officeDocument/2006/relationships/sharedStrings" Target="sharedStrings.xml"/><Relationship Id="rId4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'GMT2'!$C$10</c:f>
          <c:strCache>
            <c:ptCount val="1"/>
            <c:pt idx="0">
              <c:v>EDMONTON SP AVERAGE WINTER (DEC-FEB) TEMPERATURE 
projected change per degree of global mean temperature change relative to 1980-2009 = -8.8oC</c:v>
            </c:pt>
          </c:strCache>
        </c:strRef>
      </c:tx>
      <c:layout>
        <c:manualLayout>
          <c:xMode val="edge"/>
          <c:yMode val="edge"/>
          <c:x val="0.155507359948082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'GMT2'!$D$3:$D$7</c:f>
                <c:numCache>
                  <c:formatCode>General</c:formatCode>
                  <c:ptCount val="5"/>
                  <c:pt idx="0">
                    <c:v>0.766090987</c:v>
                  </c:pt>
                  <c:pt idx="1">
                    <c:v>1.148278127</c:v>
                  </c:pt>
                  <c:pt idx="2">
                    <c:v>1.256814367</c:v>
                  </c:pt>
                  <c:pt idx="3">
                    <c:v>1.322573411</c:v>
                  </c:pt>
                  <c:pt idx="4">
                    <c:v>1.450064940000001</c:v>
                  </c:pt>
                </c:numCache>
              </c:numRef>
            </c:plus>
            <c:minus>
              <c:numRef>
                <c:f>'GMT2'!$B$3:$B$7</c:f>
                <c:numCache>
                  <c:formatCode>General</c:formatCode>
                  <c:ptCount val="5"/>
                  <c:pt idx="0">
                    <c:v>0.766090987</c:v>
                  </c:pt>
                  <c:pt idx="1">
                    <c:v>1.148278127</c:v>
                  </c:pt>
                  <c:pt idx="2">
                    <c:v>1.256814367</c:v>
                  </c:pt>
                  <c:pt idx="3">
                    <c:v>1.322573412</c:v>
                  </c:pt>
                  <c:pt idx="4">
                    <c:v>1.45006494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'GMT2'!$C$3:$C$7</c:f>
              <c:numCache>
                <c:formatCode>0.00</c:formatCode>
                <c:ptCount val="5"/>
                <c:pt idx="0">
                  <c:v>1.541981588</c:v>
                </c:pt>
                <c:pt idx="1">
                  <c:v>2.108624081</c:v>
                </c:pt>
                <c:pt idx="2">
                  <c:v>3.203120678</c:v>
                </c:pt>
                <c:pt idx="3">
                  <c:v>5.075965349</c:v>
                </c:pt>
                <c:pt idx="4">
                  <c:v>6.897270055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504136"/>
        <c:axId val="-2121501160"/>
      </c:barChart>
      <c:catAx>
        <c:axId val="-2121504136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1501160"/>
        <c:crosses val="autoZero"/>
        <c:auto val="1"/>
        <c:lblAlgn val="ctr"/>
        <c:lblOffset val="100"/>
        <c:noMultiLvlLbl val="0"/>
      </c:catAx>
      <c:valAx>
        <c:axId val="-2121501160"/>
        <c:scaling>
          <c:orientation val="minMax"/>
          <c:max val="12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504136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'GMT2'!$AD$10</c:f>
          <c:strCache>
            <c:ptCount val="1"/>
            <c:pt idx="0">
              <c:v>EDMONTON SP DAYS BELOW 5C
projected change per degree of global mean temperature change relative to 1980-2009 = 239 days</c:v>
            </c:pt>
          </c:strCache>
        </c:strRef>
      </c:tx>
      <c:layout>
        <c:manualLayout>
          <c:xMode val="edge"/>
          <c:yMode val="edge"/>
          <c:x val="0.170315052906021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'GMT2'!$AC$3:$AC$7</c:f>
                <c:numCache>
                  <c:formatCode>General</c:formatCode>
                  <c:ptCount val="5"/>
                  <c:pt idx="0">
                    <c:v>4.721594060000001</c:v>
                  </c:pt>
                  <c:pt idx="1">
                    <c:v>5.457106789999997</c:v>
                  </c:pt>
                  <c:pt idx="2">
                    <c:v>6.002505669999998</c:v>
                  </c:pt>
                  <c:pt idx="3">
                    <c:v>8.396777899999996</c:v>
                  </c:pt>
                  <c:pt idx="4">
                    <c:v>10.53322221000001</c:v>
                  </c:pt>
                </c:numCache>
              </c:numRef>
            </c:plus>
            <c:minus>
              <c:numRef>
                <c:f>'GMT2'!$AE$3:$AE$7</c:f>
                <c:numCache>
                  <c:formatCode>General</c:formatCode>
                  <c:ptCount val="5"/>
                  <c:pt idx="0">
                    <c:v>4.721594069</c:v>
                  </c:pt>
                  <c:pt idx="1">
                    <c:v>5.457106790000001</c:v>
                  </c:pt>
                  <c:pt idx="2">
                    <c:v>6.002505660000001</c:v>
                  </c:pt>
                  <c:pt idx="3">
                    <c:v>8.396777890000002</c:v>
                  </c:pt>
                  <c:pt idx="4">
                    <c:v>10.53322222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'GMT2'!$AD$3:$AD$7</c:f>
              <c:numCache>
                <c:formatCode>0.00</c:formatCode>
                <c:ptCount val="5"/>
                <c:pt idx="0">
                  <c:v>-11.80809524</c:v>
                </c:pt>
                <c:pt idx="1">
                  <c:v>-19.67</c:v>
                </c:pt>
                <c:pt idx="2">
                  <c:v>-28.13428571</c:v>
                </c:pt>
                <c:pt idx="3">
                  <c:v>-42.75834325</c:v>
                </c:pt>
                <c:pt idx="4">
                  <c:v>-56.63564214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710536"/>
        <c:axId val="-2053707624"/>
      </c:barChart>
      <c:catAx>
        <c:axId val="-2053710536"/>
        <c:scaling>
          <c:orientation val="minMax"/>
        </c:scaling>
        <c:delete val="0"/>
        <c:axPos val="b"/>
        <c:majorTickMark val="none"/>
        <c:minorTickMark val="none"/>
        <c:tickLblPos val="low"/>
        <c:crossAx val="-2053707624"/>
        <c:crosses val="autoZero"/>
        <c:auto val="1"/>
        <c:lblAlgn val="ctr"/>
        <c:lblOffset val="100"/>
        <c:noMultiLvlLbl val="0"/>
      </c:catAx>
      <c:valAx>
        <c:axId val="-2053707624"/>
        <c:scaling>
          <c:orientation val="minMax"/>
          <c:min val="-1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 PER YEAR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592504468568396"/>
              <c:y val="0.21095297421385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710536"/>
        <c:crosses val="autoZero"/>
        <c:crossBetween val="between"/>
        <c:majorUnit val="2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'GMT2'!$AG$10</c:f>
          <c:strCache>
            <c:ptCount val="1"/>
            <c:pt idx="0">
              <c:v>EDMONTON SP DAYS BELOW -30C
projected change per degree of global mean temperature change relative to 1980-2009 = 4.7 days</c:v>
            </c:pt>
          </c:strCache>
        </c:strRef>
      </c:tx>
      <c:layout>
        <c:manualLayout>
          <c:xMode val="edge"/>
          <c:yMode val="edge"/>
          <c:x val="0.170315052906021"/>
          <c:y val="0.0239607639233539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'GMT2'!$AF$3:$AF$7</c:f>
                <c:numCache>
                  <c:formatCode>General</c:formatCode>
                  <c:ptCount val="5"/>
                  <c:pt idx="0">
                    <c:v>1.144139944</c:v>
                  </c:pt>
                  <c:pt idx="1">
                    <c:v>1.817497995</c:v>
                  </c:pt>
                  <c:pt idx="2">
                    <c:v>1.546051336</c:v>
                  </c:pt>
                  <c:pt idx="3">
                    <c:v>1.37240788</c:v>
                  </c:pt>
                  <c:pt idx="4">
                    <c:v>1.065734278</c:v>
                  </c:pt>
                </c:numCache>
              </c:numRef>
            </c:plus>
            <c:minus>
              <c:numRef>
                <c:f>'GMT2'!$AH$3:$AH$7</c:f>
                <c:numCache>
                  <c:formatCode>General</c:formatCode>
                  <c:ptCount val="5"/>
                  <c:pt idx="0">
                    <c:v>1.144139944</c:v>
                  </c:pt>
                  <c:pt idx="1">
                    <c:v>1.236666667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'GMT2'!$AG$3:$AG$7</c:f>
              <c:numCache>
                <c:formatCode>0.00</c:formatCode>
                <c:ptCount val="5"/>
                <c:pt idx="0">
                  <c:v>-2.834761905</c:v>
                </c:pt>
                <c:pt idx="1">
                  <c:v>-3.463333333</c:v>
                </c:pt>
                <c:pt idx="2">
                  <c:v>-4.7</c:v>
                </c:pt>
                <c:pt idx="3">
                  <c:v>-4.7</c:v>
                </c:pt>
                <c:pt idx="4">
                  <c:v>-4.7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665832"/>
        <c:axId val="-2053662920"/>
      </c:barChart>
      <c:catAx>
        <c:axId val="-2053665832"/>
        <c:scaling>
          <c:orientation val="minMax"/>
        </c:scaling>
        <c:delete val="0"/>
        <c:axPos val="b"/>
        <c:majorTickMark val="none"/>
        <c:minorTickMark val="none"/>
        <c:tickLblPos val="low"/>
        <c:crossAx val="-2053662920"/>
        <c:crosses val="autoZero"/>
        <c:auto val="1"/>
        <c:lblAlgn val="ctr"/>
        <c:lblOffset val="100"/>
        <c:noMultiLvlLbl val="0"/>
      </c:catAx>
      <c:valAx>
        <c:axId val="-2053662920"/>
        <c:scaling>
          <c:orientation val="minMax"/>
          <c:min val="-5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 PER YEAR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592504468568396"/>
              <c:y val="0.21095297421385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665832"/>
        <c:crosses val="autoZero"/>
        <c:crossBetween val="between"/>
        <c:majorUnit val="1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'GMT2'!$AJ$10</c:f>
          <c:strCache>
            <c:ptCount val="1"/>
            <c:pt idx="0">
              <c:v>EDMONTON SP DATE OF FIRST FREEZE IN FALL
projected change per degree of global mean temperature change relative to 1980-2009 = 264st day of the year</c:v>
            </c:pt>
          </c:strCache>
        </c:strRef>
      </c:tx>
      <c:layout>
        <c:manualLayout>
          <c:xMode val="edge"/>
          <c:yMode val="edge"/>
          <c:x val="0.16587274501864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'GMT2'!$AI$3:$AI$7</c:f>
                <c:numCache>
                  <c:formatCode>General</c:formatCode>
                  <c:ptCount val="5"/>
                  <c:pt idx="0">
                    <c:v>2.454892441</c:v>
                  </c:pt>
                  <c:pt idx="1">
                    <c:v>3.806929215</c:v>
                  </c:pt>
                  <c:pt idx="2">
                    <c:v>4.411320284</c:v>
                  </c:pt>
                  <c:pt idx="3">
                    <c:v>6.127103809999999</c:v>
                  </c:pt>
                  <c:pt idx="4">
                    <c:v>2.929008680000003</c:v>
                  </c:pt>
                </c:numCache>
              </c:numRef>
            </c:plus>
            <c:minus>
              <c:numRef>
                <c:f>'GMT2'!$AK$3:$AK$7</c:f>
                <c:numCache>
                  <c:formatCode>General</c:formatCode>
                  <c:ptCount val="5"/>
                  <c:pt idx="0">
                    <c:v>2.454892441</c:v>
                  </c:pt>
                  <c:pt idx="1">
                    <c:v>3.806929211</c:v>
                  </c:pt>
                  <c:pt idx="2">
                    <c:v>4.41132029</c:v>
                  </c:pt>
                  <c:pt idx="3">
                    <c:v>6.1271038</c:v>
                  </c:pt>
                  <c:pt idx="4">
                    <c:v>2.92900869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'GMT2'!$AJ$3:$AJ$7</c:f>
              <c:numCache>
                <c:formatCode>0.00</c:formatCode>
                <c:ptCount val="5"/>
                <c:pt idx="0">
                  <c:v>5.060714286</c:v>
                </c:pt>
                <c:pt idx="1">
                  <c:v>9.244047619</c:v>
                </c:pt>
                <c:pt idx="2">
                  <c:v>12.53928571</c:v>
                </c:pt>
                <c:pt idx="3">
                  <c:v>20.08010913</c:v>
                </c:pt>
                <c:pt idx="4">
                  <c:v>24.57615652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111318472"/>
        <c:axId val="-2120808184"/>
      </c:barChart>
      <c:catAx>
        <c:axId val="21113184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808184"/>
        <c:crosses val="autoZero"/>
        <c:auto val="1"/>
        <c:lblAlgn val="ctr"/>
        <c:lblOffset val="100"/>
        <c:noMultiLvlLbl val="0"/>
      </c:catAx>
      <c:valAx>
        <c:axId val="-2120808184"/>
        <c:scaling>
          <c:orientation val="minMax"/>
          <c:max val="5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DELAY IN FIRST FALL FREEZE (DAYS)</a:t>
                </a:r>
              </a:p>
            </c:rich>
          </c:tx>
          <c:layout>
            <c:manualLayout>
              <c:xMode val="edge"/>
              <c:yMode val="edge"/>
              <c:x val="0.00444378351426297"/>
              <c:y val="0.22553865434231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2111318472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'GMT2'!$AM$10</c:f>
          <c:strCache>
            <c:ptCount val="1"/>
            <c:pt idx="0">
              <c:v>EDMONTON SP DATE OF LAST FREEZE IN SPRING
projected change per degree of global mean temperature change relative to 1980-2009 = 127st day of the year</c:v>
            </c:pt>
          </c:strCache>
        </c:strRef>
      </c:tx>
      <c:layout>
        <c:manualLayout>
          <c:xMode val="edge"/>
          <c:yMode val="edge"/>
          <c:x val="0.177718899384991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'GMT2'!$AL$3:$AL$7</c:f>
                <c:numCache>
                  <c:formatCode>General</c:formatCode>
                  <c:ptCount val="5"/>
                  <c:pt idx="0">
                    <c:v>4.585658354</c:v>
                  </c:pt>
                  <c:pt idx="1">
                    <c:v>7.500278640000001</c:v>
                  </c:pt>
                  <c:pt idx="2">
                    <c:v>8.83194311</c:v>
                  </c:pt>
                  <c:pt idx="3">
                    <c:v>9.164309420000002</c:v>
                  </c:pt>
                  <c:pt idx="4">
                    <c:v>14.19813807</c:v>
                  </c:pt>
                </c:numCache>
              </c:numRef>
            </c:plus>
            <c:minus>
              <c:numRef>
                <c:f>'GMT2'!$AN$3:$AN$7</c:f>
                <c:numCache>
                  <c:formatCode>General</c:formatCode>
                  <c:ptCount val="5"/>
                  <c:pt idx="0">
                    <c:v>4.585658357</c:v>
                  </c:pt>
                  <c:pt idx="1">
                    <c:v>7.500278648999999</c:v>
                  </c:pt>
                  <c:pt idx="2">
                    <c:v>8.8319431</c:v>
                  </c:pt>
                  <c:pt idx="3">
                    <c:v>9.164309429999997</c:v>
                  </c:pt>
                  <c:pt idx="4">
                    <c:v>14.19813808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'GMT2'!$AM$3:$AM$7</c:f>
              <c:numCache>
                <c:formatCode>0.00</c:formatCode>
                <c:ptCount val="5"/>
                <c:pt idx="0">
                  <c:v>-7.005714286</c:v>
                </c:pt>
                <c:pt idx="1">
                  <c:v>-11.1152381</c:v>
                </c:pt>
                <c:pt idx="2">
                  <c:v>-14.23428571</c:v>
                </c:pt>
                <c:pt idx="3">
                  <c:v>-19.93165675</c:v>
                </c:pt>
                <c:pt idx="4">
                  <c:v>-25.15830575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570840"/>
        <c:axId val="-2120567896"/>
      </c:barChart>
      <c:catAx>
        <c:axId val="-212057084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567896"/>
        <c:crosses val="autoZero"/>
        <c:auto val="1"/>
        <c:lblAlgn val="ctr"/>
        <c:lblOffset val="100"/>
        <c:noMultiLvlLbl val="0"/>
      </c:catAx>
      <c:valAx>
        <c:axId val="-2120567896"/>
        <c:scaling>
          <c:orientation val="minMax"/>
          <c:max val="0.0"/>
          <c:min val="-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ADVANCE IN LAST SPRING FREEZE (DAYS)</a:t>
                </a:r>
              </a:p>
            </c:rich>
          </c:tx>
          <c:layout>
            <c:manualLayout>
              <c:xMode val="edge"/>
              <c:yMode val="edge"/>
              <c:x val="0.00444378351426297"/>
              <c:y val="0.22553865434231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570840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'GMT2'!$AP$10</c:f>
          <c:strCache>
            <c:ptCount val="1"/>
            <c:pt idx="0">
              <c:v>EDMONTON SP LENGTH OF FROST-FREE SEASON
projected change per degree of global mean temperature change relative to 1980-2009 = 138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'GMT2'!$AO$3:$AO$7</c:f>
                <c:numCache>
                  <c:formatCode>General</c:formatCode>
                  <c:ptCount val="5"/>
                  <c:pt idx="0">
                    <c:v>5.367250163</c:v>
                  </c:pt>
                  <c:pt idx="1">
                    <c:v>8.618602910000001</c:v>
                  </c:pt>
                  <c:pt idx="2">
                    <c:v>10.68918871</c:v>
                  </c:pt>
                  <c:pt idx="3">
                    <c:v>12.03405995</c:v>
                  </c:pt>
                  <c:pt idx="4">
                    <c:v>15.61345231</c:v>
                  </c:pt>
                </c:numCache>
              </c:numRef>
            </c:plus>
            <c:minus>
              <c:numRef>
                <c:f>'GMT2'!$AQ$3:$AQ$7</c:f>
                <c:numCache>
                  <c:formatCode>General</c:formatCode>
                  <c:ptCount val="5"/>
                  <c:pt idx="0">
                    <c:v>5.367250170000002</c:v>
                  </c:pt>
                  <c:pt idx="1">
                    <c:v>8.618602919999997</c:v>
                  </c:pt>
                  <c:pt idx="2">
                    <c:v>10.6891887</c:v>
                  </c:pt>
                  <c:pt idx="3">
                    <c:v>12.03405996</c:v>
                  </c:pt>
                  <c:pt idx="4">
                    <c:v>15.61345231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'GMT2'!$AP$3:$AP$7</c:f>
              <c:numCache>
                <c:formatCode>0.00</c:formatCode>
                <c:ptCount val="5"/>
                <c:pt idx="0">
                  <c:v>12.06642857</c:v>
                </c:pt>
                <c:pt idx="1">
                  <c:v>20.35928571</c:v>
                </c:pt>
                <c:pt idx="2">
                  <c:v>26.77357143</c:v>
                </c:pt>
                <c:pt idx="3">
                  <c:v>40.01176587</c:v>
                </c:pt>
                <c:pt idx="4">
                  <c:v>49.73446227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526536"/>
        <c:axId val="-2120523592"/>
      </c:barChart>
      <c:catAx>
        <c:axId val="-212052653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523592"/>
        <c:crosses val="autoZero"/>
        <c:auto val="1"/>
        <c:lblAlgn val="ctr"/>
        <c:lblOffset val="100"/>
        <c:noMultiLvlLbl val="0"/>
      </c:catAx>
      <c:valAx>
        <c:axId val="-2120523592"/>
        <c:scaling>
          <c:orientation val="minMax"/>
          <c:max val="8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L</a:t>
                </a:r>
                <a:r>
                  <a:rPr lang="en-US" sz="1800" b="0"/>
                  <a:t>ENGTH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526536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'GMT2'!$AS$10</c:f>
          <c:strCache>
            <c:ptCount val="1"/>
            <c:pt idx="0">
              <c:v>EDMONTON SP START OF GROWING SEASON
projected change per degree of global mean temperature change relative to 1980-2009 = 107st day of the year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'GMT2'!$AR$3:$AR$7</c:f>
                <c:numCache>
                  <c:formatCode>General</c:formatCode>
                  <c:ptCount val="5"/>
                  <c:pt idx="0">
                    <c:v>4.880943552</c:v>
                  </c:pt>
                  <c:pt idx="1">
                    <c:v>6.031818589999999</c:v>
                  </c:pt>
                  <c:pt idx="2">
                    <c:v>7.6870957</c:v>
                  </c:pt>
                  <c:pt idx="3">
                    <c:v>8.188586569999998</c:v>
                  </c:pt>
                  <c:pt idx="4">
                    <c:v>10.55667897</c:v>
                  </c:pt>
                </c:numCache>
              </c:numRef>
            </c:plus>
            <c:minus>
              <c:numRef>
                <c:f>'GMT2'!$AT$3:$AT$7</c:f>
                <c:numCache>
                  <c:formatCode>General</c:formatCode>
                  <c:ptCount val="5"/>
                  <c:pt idx="0">
                    <c:v>4.880943554</c:v>
                  </c:pt>
                  <c:pt idx="1">
                    <c:v>6.03181858</c:v>
                  </c:pt>
                  <c:pt idx="2">
                    <c:v>7.687095693999998</c:v>
                  </c:pt>
                  <c:pt idx="3">
                    <c:v>8.18858657</c:v>
                  </c:pt>
                  <c:pt idx="4">
                    <c:v>10.55667897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'GMT2'!$AS$3:$AS$7</c:f>
              <c:numCache>
                <c:formatCode>0.00</c:formatCode>
                <c:ptCount val="5"/>
                <c:pt idx="0">
                  <c:v>-8.307619048</c:v>
                </c:pt>
                <c:pt idx="1">
                  <c:v>-10.65285714</c:v>
                </c:pt>
                <c:pt idx="2">
                  <c:v>-17.03380952</c:v>
                </c:pt>
                <c:pt idx="3">
                  <c:v>-27.39110119</c:v>
                </c:pt>
                <c:pt idx="4">
                  <c:v>-37.8092437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482488"/>
        <c:axId val="-2120479544"/>
      </c:barChart>
      <c:catAx>
        <c:axId val="-212048248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479544"/>
        <c:crosses val="autoZero"/>
        <c:auto val="1"/>
        <c:lblAlgn val="ctr"/>
        <c:lblOffset val="100"/>
        <c:noMultiLvlLbl val="0"/>
      </c:catAx>
      <c:valAx>
        <c:axId val="-2120479544"/>
        <c:scaling>
          <c:orientation val="minMax"/>
          <c:max val="0.0"/>
          <c:min val="-6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ADVANCE IN START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482488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'GMT2'!$AV$10</c:f>
          <c:strCache>
            <c:ptCount val="1"/>
            <c:pt idx="0">
              <c:v>EDMONTON SP END OF GROWING SEASON 
projected change per degree of global mean temperature change relative to 1980-2009 = 265st day of the year</c:v>
            </c:pt>
          </c:strCache>
        </c:strRef>
      </c:tx>
      <c:layout>
        <c:manualLayout>
          <c:xMode val="edge"/>
          <c:yMode val="edge"/>
          <c:x val="0.16587274501864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'GMT2'!$AU$3:$AU$7</c:f>
                <c:numCache>
                  <c:formatCode>General</c:formatCode>
                  <c:ptCount val="5"/>
                  <c:pt idx="0">
                    <c:v>2.907493878</c:v>
                  </c:pt>
                  <c:pt idx="1">
                    <c:v>4.763991642000001</c:v>
                  </c:pt>
                  <c:pt idx="2">
                    <c:v>4.279460902</c:v>
                  </c:pt>
                  <c:pt idx="3">
                    <c:v>5.114417709999998</c:v>
                  </c:pt>
                  <c:pt idx="4">
                    <c:v>4.784943340000002</c:v>
                  </c:pt>
                </c:numCache>
              </c:numRef>
            </c:plus>
            <c:minus>
              <c:numRef>
                <c:f>'GMT2'!$AW$3:$AW$7</c:f>
                <c:numCache>
                  <c:formatCode>General</c:formatCode>
                  <c:ptCount val="5"/>
                  <c:pt idx="0">
                    <c:v>2.907493877</c:v>
                  </c:pt>
                  <c:pt idx="1">
                    <c:v>4.76399164</c:v>
                  </c:pt>
                  <c:pt idx="2">
                    <c:v>4.2794609</c:v>
                  </c:pt>
                  <c:pt idx="3">
                    <c:v>5.114417710000001</c:v>
                  </c:pt>
                  <c:pt idx="4">
                    <c:v>4.784943330000001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'GMT2'!$AV$3:$AV$7</c:f>
              <c:numCache>
                <c:formatCode>0.00</c:formatCode>
                <c:ptCount val="5"/>
                <c:pt idx="0">
                  <c:v>4.590714286</c:v>
                </c:pt>
                <c:pt idx="1">
                  <c:v>7.455</c:v>
                </c:pt>
                <c:pt idx="2">
                  <c:v>11.49309524</c:v>
                </c:pt>
                <c:pt idx="3">
                  <c:v>18.3002877</c:v>
                </c:pt>
                <c:pt idx="4">
                  <c:v>22.91529582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437832"/>
        <c:axId val="-2120434888"/>
      </c:barChart>
      <c:catAx>
        <c:axId val="-212043783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434888"/>
        <c:crosses val="autoZero"/>
        <c:auto val="1"/>
        <c:lblAlgn val="ctr"/>
        <c:lblOffset val="100"/>
        <c:noMultiLvlLbl val="0"/>
      </c:catAx>
      <c:valAx>
        <c:axId val="-2120434888"/>
        <c:scaling>
          <c:orientation val="minMax"/>
          <c:max val="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DELAY</a:t>
                </a:r>
                <a:r>
                  <a:rPr lang="en-US" sz="1800" b="0" baseline="0"/>
                  <a:t> IN END OF SEASON (DAYS)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740536222706769"/>
              <c:y val="0.25384218584540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437832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'GMT2'!$AY$10</c:f>
          <c:strCache>
            <c:ptCount val="1"/>
            <c:pt idx="0">
              <c:v>EDMONTON SP LENGTH OF GROWING SEASON 
projected change per degree of global mean temperature change relative to 1980-2009 = 159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'GMT2'!$AX$3:$AX$7</c:f>
                <c:numCache>
                  <c:formatCode>General</c:formatCode>
                  <c:ptCount val="5"/>
                  <c:pt idx="0">
                    <c:v>6.727987274</c:v>
                  </c:pt>
                  <c:pt idx="1">
                    <c:v>7.397393000000001</c:v>
                  </c:pt>
                  <c:pt idx="2">
                    <c:v>7.43834847</c:v>
                  </c:pt>
                  <c:pt idx="3">
                    <c:v>7.317544439999999</c:v>
                  </c:pt>
                  <c:pt idx="4">
                    <c:v>9.15869145</c:v>
                  </c:pt>
                </c:numCache>
              </c:numRef>
            </c:plus>
            <c:minus>
              <c:numRef>
                <c:f>'GMT2'!$AZ$3:$AZ$7</c:f>
                <c:numCache>
                  <c:formatCode>General</c:formatCode>
                  <c:ptCount val="5"/>
                  <c:pt idx="0">
                    <c:v>6.727987280000001</c:v>
                  </c:pt>
                  <c:pt idx="1">
                    <c:v>7.397393009999998</c:v>
                  </c:pt>
                  <c:pt idx="2">
                    <c:v>7.43834847</c:v>
                  </c:pt>
                  <c:pt idx="3">
                    <c:v>7.317544429999998</c:v>
                  </c:pt>
                  <c:pt idx="4">
                    <c:v>9.158691450000006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'GMT2'!$AY$3:$AY$7</c:f>
              <c:numCache>
                <c:formatCode>0.00</c:formatCode>
                <c:ptCount val="5"/>
                <c:pt idx="0">
                  <c:v>12.89833333</c:v>
                </c:pt>
                <c:pt idx="1">
                  <c:v>18.10785714</c:v>
                </c:pt>
                <c:pt idx="2">
                  <c:v>28.52690476</c:v>
                </c:pt>
                <c:pt idx="3">
                  <c:v>45.69138889</c:v>
                </c:pt>
                <c:pt idx="4">
                  <c:v>60.72453951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393432"/>
        <c:axId val="-2120390488"/>
      </c:barChart>
      <c:catAx>
        <c:axId val="-212039343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390488"/>
        <c:crosses val="autoZero"/>
        <c:auto val="1"/>
        <c:lblAlgn val="ctr"/>
        <c:lblOffset val="100"/>
        <c:noMultiLvlLbl val="0"/>
      </c:catAx>
      <c:valAx>
        <c:axId val="-2120390488"/>
        <c:scaling>
          <c:orientation val="minMax"/>
          <c:max val="8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L</a:t>
                </a:r>
                <a:r>
                  <a:rPr lang="en-US" sz="1800" b="0"/>
                  <a:t>ENGTH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393432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'GMT2'!$BB$10</c:f>
          <c:strCache>
            <c:ptCount val="1"/>
            <c:pt idx="0">
              <c:v>EDMONTON SP DEGREE-DAYS ABOVE 0C
projected change per degree of global mean temperature change relative to 1980-2009 = 2564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'GMT2'!$BA$3:$BA$7</c:f>
                <c:numCache>
                  <c:formatCode>General</c:formatCode>
                  <c:ptCount val="5"/>
                  <c:pt idx="0">
                    <c:v>93.37463020000001</c:v>
                  </c:pt>
                  <c:pt idx="1">
                    <c:v>119.2061984</c:v>
                  </c:pt>
                  <c:pt idx="2">
                    <c:v>136.829121</c:v>
                  </c:pt>
                  <c:pt idx="3">
                    <c:v>200.6948106</c:v>
                  </c:pt>
                  <c:pt idx="4">
                    <c:v>201.618368</c:v>
                  </c:pt>
                </c:numCache>
              </c:numRef>
            </c:plus>
            <c:minus>
              <c:numRef>
                <c:f>'GMT2'!$BC$3:$BC$7</c:f>
                <c:numCache>
                  <c:formatCode>General</c:formatCode>
                  <c:ptCount val="5"/>
                  <c:pt idx="0">
                    <c:v>93.37463020000001</c:v>
                  </c:pt>
                  <c:pt idx="1">
                    <c:v>119.2061985</c:v>
                  </c:pt>
                  <c:pt idx="2">
                    <c:v>136.829121</c:v>
                  </c:pt>
                  <c:pt idx="3">
                    <c:v>200.69481</c:v>
                  </c:pt>
                  <c:pt idx="4">
                    <c:v>201.6183680000001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'GMT2'!$BB$3:$BB$7</c:f>
              <c:numCache>
                <c:formatCode>0.00</c:formatCode>
                <c:ptCount val="5"/>
                <c:pt idx="0">
                  <c:v>265.8309289</c:v>
                </c:pt>
                <c:pt idx="1">
                  <c:v>441.1914478</c:v>
                </c:pt>
                <c:pt idx="2">
                  <c:v>655.3774638</c:v>
                </c:pt>
                <c:pt idx="3">
                  <c:v>1039.703581</c:v>
                </c:pt>
                <c:pt idx="4">
                  <c:v>1481.726223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348648"/>
        <c:axId val="-2120345704"/>
      </c:barChart>
      <c:catAx>
        <c:axId val="-212034864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345704"/>
        <c:crosses val="autoZero"/>
        <c:auto val="1"/>
        <c:lblAlgn val="ctr"/>
        <c:lblOffset val="100"/>
        <c:noMultiLvlLbl val="0"/>
      </c:catAx>
      <c:valAx>
        <c:axId val="-2120345704"/>
        <c:scaling>
          <c:orientation val="minMax"/>
          <c:max val="2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34864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'GMT2'!$BE$10</c:f>
          <c:strCache>
            <c:ptCount val="1"/>
            <c:pt idx="0">
              <c:v>EDMONTON SP DEGREE-DAYS ABOVE 5C
projected change per degree of global mean temperature change relative to 1980-2009 = 1501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'GMT2'!$BD$3:$BD$7</c:f>
                <c:numCache>
                  <c:formatCode>General</c:formatCode>
                  <c:ptCount val="5"/>
                  <c:pt idx="0">
                    <c:v>77.21870969999997</c:v>
                  </c:pt>
                  <c:pt idx="1">
                    <c:v>100.8214199</c:v>
                  </c:pt>
                  <c:pt idx="2">
                    <c:v>116.8144595</c:v>
                  </c:pt>
                  <c:pt idx="3">
                    <c:v>174.9596968000001</c:v>
                  </c:pt>
                  <c:pt idx="4">
                    <c:v>181.264946</c:v>
                  </c:pt>
                </c:numCache>
              </c:numRef>
            </c:plus>
            <c:minus>
              <c:numRef>
                <c:f>'GMT2'!$BF$3:$BF$7</c:f>
                <c:numCache>
                  <c:formatCode>General</c:formatCode>
                  <c:ptCount val="5"/>
                  <c:pt idx="0">
                    <c:v>77.21870970000003</c:v>
                  </c:pt>
                  <c:pt idx="1">
                    <c:v>100.8214199</c:v>
                  </c:pt>
                  <c:pt idx="2">
                    <c:v>116.8144594</c:v>
                  </c:pt>
                  <c:pt idx="3">
                    <c:v>174.9596973</c:v>
                  </c:pt>
                  <c:pt idx="4">
                    <c:v>181.264946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'GMT2'!$BE$3:$BE$7</c:f>
              <c:numCache>
                <c:formatCode>0.00</c:formatCode>
                <c:ptCount val="5"/>
                <c:pt idx="0">
                  <c:v>205.8464345</c:v>
                </c:pt>
                <c:pt idx="1">
                  <c:v>355.5274078</c:v>
                </c:pt>
                <c:pt idx="2">
                  <c:v>531.3732894</c:v>
                </c:pt>
                <c:pt idx="3">
                  <c:v>842.9433407</c:v>
                </c:pt>
                <c:pt idx="4">
                  <c:v>1217.961087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302984"/>
        <c:axId val="-2120300040"/>
      </c:barChart>
      <c:catAx>
        <c:axId val="-212030298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300040"/>
        <c:crosses val="autoZero"/>
        <c:auto val="1"/>
        <c:lblAlgn val="ctr"/>
        <c:lblOffset val="100"/>
        <c:noMultiLvlLbl val="0"/>
      </c:catAx>
      <c:valAx>
        <c:axId val="-2120300040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302984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'GMT2'!$F$10</c:f>
          <c:strCache>
            <c:ptCount val="1"/>
            <c:pt idx="0">
              <c:v>EDMONTON SP AVERAGE SUMMER (JUN-AUG) TEMPERATURE 
projected change per degree of global mean temperature change relative to 1980-2009 = 15.8oC</c:v>
            </c:pt>
          </c:strCache>
        </c:strRef>
      </c:tx>
      <c:layout>
        <c:manualLayout>
          <c:xMode val="edge"/>
          <c:yMode val="edge"/>
          <c:x val="0.179199668680785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'GMT2'!$E$3:$E$7</c:f>
                <c:numCache>
                  <c:formatCode>General</c:formatCode>
                  <c:ptCount val="5"/>
                  <c:pt idx="0">
                    <c:v>0.45681643</c:v>
                  </c:pt>
                  <c:pt idx="1">
                    <c:v>0.559321669</c:v>
                  </c:pt>
                  <c:pt idx="2">
                    <c:v>0.608528324</c:v>
                  </c:pt>
                  <c:pt idx="3">
                    <c:v>1.00621268</c:v>
                  </c:pt>
                  <c:pt idx="4">
                    <c:v>1.233604347</c:v>
                  </c:pt>
                </c:numCache>
              </c:numRef>
            </c:plus>
            <c:minus>
              <c:numRef>
                <c:f>'GMT2'!$G$3:$G$7</c:f>
                <c:numCache>
                  <c:formatCode>General</c:formatCode>
                  <c:ptCount val="5"/>
                  <c:pt idx="0">
                    <c:v>0.456816431</c:v>
                  </c:pt>
                  <c:pt idx="1">
                    <c:v>0.559321668</c:v>
                  </c:pt>
                  <c:pt idx="2">
                    <c:v>0.608528323</c:v>
                  </c:pt>
                  <c:pt idx="3">
                    <c:v>1.006212679000001</c:v>
                  </c:pt>
                  <c:pt idx="4">
                    <c:v>1.233604348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'GMT2'!$F$3:$F$7</c:f>
              <c:numCache>
                <c:formatCode>0.00</c:formatCode>
                <c:ptCount val="5"/>
                <c:pt idx="0">
                  <c:v>1.109301996</c:v>
                </c:pt>
                <c:pt idx="1">
                  <c:v>1.927367622</c:v>
                </c:pt>
                <c:pt idx="2">
                  <c:v>2.868512817</c:v>
                </c:pt>
                <c:pt idx="3">
                  <c:v>4.449339906</c:v>
                </c:pt>
                <c:pt idx="4">
                  <c:v>6.423721371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511768"/>
        <c:axId val="-2122010184"/>
      </c:barChart>
      <c:catAx>
        <c:axId val="-2121511768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2010184"/>
        <c:crosses val="autoZero"/>
        <c:auto val="1"/>
        <c:lblAlgn val="ctr"/>
        <c:lblOffset val="100"/>
        <c:noMultiLvlLbl val="0"/>
      </c:catAx>
      <c:valAx>
        <c:axId val="-212201018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511768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'GMT2'!$BH$10</c:f>
          <c:strCache>
            <c:ptCount val="1"/>
            <c:pt idx="0">
              <c:v>EDMONTON SP DEGREE-DAYS ABOVE 6C
projected change per degree of global mean temperature change relative to 1980-2009 = 1321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'GMT2'!$BG$3:$BG$7</c:f>
                <c:numCache>
                  <c:formatCode>General</c:formatCode>
                  <c:ptCount val="5"/>
                  <c:pt idx="0">
                    <c:v>73.56103659999999</c:v>
                  </c:pt>
                  <c:pt idx="1">
                    <c:v>95.98812790000002</c:v>
                  </c:pt>
                  <c:pt idx="2">
                    <c:v>112.3167172</c:v>
                  </c:pt>
                  <c:pt idx="3">
                    <c:v>169.5629911000001</c:v>
                  </c:pt>
                  <c:pt idx="4">
                    <c:v>177.1521232999999</c:v>
                  </c:pt>
                </c:numCache>
              </c:numRef>
            </c:plus>
            <c:minus>
              <c:numRef>
                <c:f>'GMT2'!$BI$3:$BI$7</c:f>
                <c:numCache>
                  <c:formatCode>General</c:formatCode>
                  <c:ptCount val="5"/>
                  <c:pt idx="0">
                    <c:v>73.56103659999999</c:v>
                  </c:pt>
                  <c:pt idx="1">
                    <c:v>95.98812789999999</c:v>
                  </c:pt>
                  <c:pt idx="2">
                    <c:v>112.3167173</c:v>
                  </c:pt>
                  <c:pt idx="3">
                    <c:v>169.5629911</c:v>
                  </c:pt>
                  <c:pt idx="4">
                    <c:v>177.1521240000002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'GMT2'!$BH$3:$BH$7</c:f>
              <c:numCache>
                <c:formatCode>0.00</c:formatCode>
                <c:ptCount val="5"/>
                <c:pt idx="0">
                  <c:v>194.5979586</c:v>
                </c:pt>
                <c:pt idx="1">
                  <c:v>337.8973096</c:v>
                </c:pt>
                <c:pt idx="2">
                  <c:v>506.1209918</c:v>
                </c:pt>
                <c:pt idx="3">
                  <c:v>804.4024576</c:v>
                </c:pt>
                <c:pt idx="4">
                  <c:v>1166.322086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258184"/>
        <c:axId val="-2120255240"/>
      </c:barChart>
      <c:catAx>
        <c:axId val="-212025818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255240"/>
        <c:crosses val="autoZero"/>
        <c:auto val="1"/>
        <c:lblAlgn val="ctr"/>
        <c:lblOffset val="100"/>
        <c:noMultiLvlLbl val="0"/>
      </c:catAx>
      <c:valAx>
        <c:axId val="-2120255240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258184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'GMT2'!$BK$10</c:f>
          <c:strCache>
            <c:ptCount val="1"/>
            <c:pt idx="0">
              <c:v>EDMONTON SP DEGREE-DAYS ABOVE 7C
projected change per degree of global mean temperature change relative to 1980-2009 = 1150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'GMT2'!$BJ$3:$BJ$7</c:f>
                <c:numCache>
                  <c:formatCode>General</c:formatCode>
                  <c:ptCount val="5"/>
                  <c:pt idx="0">
                    <c:v>69.7300661</c:v>
                  </c:pt>
                  <c:pt idx="1">
                    <c:v>91.04875989999996</c:v>
                  </c:pt>
                  <c:pt idx="2">
                    <c:v>107.6737091</c:v>
                  </c:pt>
                  <c:pt idx="3">
                    <c:v>163.7171488</c:v>
                  </c:pt>
                  <c:pt idx="4">
                    <c:v>172.5070038</c:v>
                  </c:pt>
                </c:numCache>
              </c:numRef>
            </c:plus>
            <c:minus>
              <c:numRef>
                <c:f>'GMT2'!$BL$3:$BL$7</c:f>
                <c:numCache>
                  <c:formatCode>General</c:formatCode>
                  <c:ptCount val="5"/>
                  <c:pt idx="0">
                    <c:v>69.730066</c:v>
                  </c:pt>
                  <c:pt idx="1">
                    <c:v>91.04875980000003</c:v>
                  </c:pt>
                  <c:pt idx="2">
                    <c:v>107.673709</c:v>
                  </c:pt>
                  <c:pt idx="3">
                    <c:v>163.7171488</c:v>
                  </c:pt>
                  <c:pt idx="4">
                    <c:v>172.5070040000001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'GMT2'!$BK$3:$BK$7</c:f>
              <c:numCache>
                <c:formatCode>0.00</c:formatCode>
                <c:ptCount val="5"/>
                <c:pt idx="0">
                  <c:v>183.5239267</c:v>
                </c:pt>
                <c:pt idx="1">
                  <c:v>320.434809</c:v>
                </c:pt>
                <c:pt idx="2">
                  <c:v>480.793925</c:v>
                </c:pt>
                <c:pt idx="3">
                  <c:v>766.1429886</c:v>
                </c:pt>
                <c:pt idx="4">
                  <c:v>1115.057106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891480"/>
        <c:axId val="-2120894440"/>
      </c:barChart>
      <c:catAx>
        <c:axId val="-212089148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894440"/>
        <c:crosses val="autoZero"/>
        <c:auto val="1"/>
        <c:lblAlgn val="ctr"/>
        <c:lblOffset val="100"/>
        <c:noMultiLvlLbl val="0"/>
      </c:catAx>
      <c:valAx>
        <c:axId val="-2120894440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891480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'GMT2'!$BN$10</c:f>
          <c:strCache>
            <c:ptCount val="1"/>
            <c:pt idx="0">
              <c:v>EDMONTON SP DEGREE-DAYS ABOVE 10C
projected change per degree of global mean temperature change relative to 1980-2009 = 705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'GMT2'!$BM$3:$BM$7</c:f>
                <c:numCache>
                  <c:formatCode>General</c:formatCode>
                  <c:ptCount val="5"/>
                  <c:pt idx="0">
                    <c:v>58.62554658</c:v>
                  </c:pt>
                  <c:pt idx="1">
                    <c:v>77.39705230000001</c:v>
                  </c:pt>
                  <c:pt idx="2">
                    <c:v>93.2467714</c:v>
                  </c:pt>
                  <c:pt idx="3">
                    <c:v>145.0660045</c:v>
                  </c:pt>
                  <c:pt idx="4">
                    <c:v>158.5801601000001</c:v>
                  </c:pt>
                </c:numCache>
              </c:numRef>
            </c:plus>
            <c:minus>
              <c:numRef>
                <c:f>'GMT2'!$BO$3:$BO$7</c:f>
                <c:numCache>
                  <c:formatCode>General</c:formatCode>
                  <c:ptCount val="5"/>
                  <c:pt idx="0">
                    <c:v>58.6255467</c:v>
                  </c:pt>
                  <c:pt idx="1">
                    <c:v>77.39705229999998</c:v>
                  </c:pt>
                  <c:pt idx="2">
                    <c:v>93.24677129999998</c:v>
                  </c:pt>
                  <c:pt idx="3">
                    <c:v>145.0660044</c:v>
                  </c:pt>
                  <c:pt idx="4">
                    <c:v>158.5801597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'GMT2'!$BN$3:$BN$7</c:f>
              <c:numCache>
                <c:formatCode>0.00</c:formatCode>
                <c:ptCount val="5"/>
                <c:pt idx="0">
                  <c:v>150.3129116</c:v>
                </c:pt>
                <c:pt idx="1">
                  <c:v>266.6168536</c:v>
                </c:pt>
                <c:pt idx="2">
                  <c:v>404.16435</c:v>
                </c:pt>
                <c:pt idx="3">
                  <c:v>651.2555892</c:v>
                </c:pt>
                <c:pt idx="4">
                  <c:v>962.2601643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936040"/>
        <c:axId val="-2120939000"/>
      </c:barChart>
      <c:catAx>
        <c:axId val="-212093604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939000"/>
        <c:crosses val="autoZero"/>
        <c:auto val="1"/>
        <c:lblAlgn val="ctr"/>
        <c:lblOffset val="100"/>
        <c:noMultiLvlLbl val="0"/>
      </c:catAx>
      <c:valAx>
        <c:axId val="-2120939000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936040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'GMT2'!$BQ$10</c:f>
          <c:strCache>
            <c:ptCount val="1"/>
            <c:pt idx="0">
              <c:v>EDMONTON SP DEGREE-DAYS ABOVE 15C
projected change per degree of global mean temperature change relative to 1980-2009 = 193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'GMT2'!$BP$3:$BP$7</c:f>
                <c:numCache>
                  <c:formatCode>General</c:formatCode>
                  <c:ptCount val="5"/>
                  <c:pt idx="0">
                    <c:v>36.23079866</c:v>
                  </c:pt>
                  <c:pt idx="1">
                    <c:v>53.9486816</c:v>
                  </c:pt>
                  <c:pt idx="2">
                    <c:v>65.16680199999999</c:v>
                  </c:pt>
                  <c:pt idx="3">
                    <c:v>113.0648601</c:v>
                  </c:pt>
                  <c:pt idx="4">
                    <c:v>139.1690266000001</c:v>
                  </c:pt>
                </c:numCache>
              </c:numRef>
            </c:plus>
            <c:minus>
              <c:numRef>
                <c:f>'GMT2'!$BR$3:$BR$7</c:f>
                <c:numCache>
                  <c:formatCode>General</c:formatCode>
                  <c:ptCount val="5"/>
                  <c:pt idx="0">
                    <c:v>36.23079862</c:v>
                  </c:pt>
                  <c:pt idx="1">
                    <c:v>53.94868160000001</c:v>
                  </c:pt>
                  <c:pt idx="2">
                    <c:v>65.16680199999999</c:v>
                  </c:pt>
                  <c:pt idx="3">
                    <c:v>113.0648601</c:v>
                  </c:pt>
                  <c:pt idx="4">
                    <c:v>139.1690265999999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'GMT2'!$BQ$3:$BQ$7</c:f>
              <c:numCache>
                <c:formatCode>0.00</c:formatCode>
                <c:ptCount val="5"/>
                <c:pt idx="0">
                  <c:v>84.23538118</c:v>
                </c:pt>
                <c:pt idx="1">
                  <c:v>158.5647774</c:v>
                </c:pt>
                <c:pt idx="2">
                  <c:v>252.1263233</c:v>
                </c:pt>
                <c:pt idx="3">
                  <c:v>427.8343808</c:v>
                </c:pt>
                <c:pt idx="4">
                  <c:v>669.7204529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0980872"/>
        <c:axId val="-2120983832"/>
      </c:barChart>
      <c:catAx>
        <c:axId val="-21209808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0983832"/>
        <c:crosses val="autoZero"/>
        <c:auto val="1"/>
        <c:lblAlgn val="ctr"/>
        <c:lblOffset val="100"/>
        <c:noMultiLvlLbl val="0"/>
      </c:catAx>
      <c:valAx>
        <c:axId val="-2120983832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0980872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'GMT2'!$BT$10</c:f>
          <c:strCache>
            <c:ptCount val="1"/>
            <c:pt idx="0">
              <c:v>EDMONTON SP HEATING DEGREE-DAYS BELOW 18C
projected change per degree of global mean temperature change relative to 1980-2009 = 5174 heating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solidFill>
                <a:schemeClr val="accent6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'GMT2'!$BS$3:$BS$7</c:f>
                <c:numCache>
                  <c:formatCode>General</c:formatCode>
                  <c:ptCount val="5"/>
                  <c:pt idx="0">
                    <c:v>146.8305125</c:v>
                  </c:pt>
                  <c:pt idx="1">
                    <c:v>200.6029306</c:v>
                  </c:pt>
                  <c:pt idx="2">
                    <c:v>216.4319068</c:v>
                  </c:pt>
                  <c:pt idx="3">
                    <c:v>228.683481</c:v>
                  </c:pt>
                  <c:pt idx="4">
                    <c:v>237.288063</c:v>
                  </c:pt>
                </c:numCache>
              </c:numRef>
            </c:plus>
            <c:minus>
              <c:numRef>
                <c:f>'GMT2'!$BU$3:$BU$7</c:f>
                <c:numCache>
                  <c:formatCode>General</c:formatCode>
                  <c:ptCount val="5"/>
                  <c:pt idx="0">
                    <c:v>146.8305124</c:v>
                  </c:pt>
                  <c:pt idx="1">
                    <c:v>200.6029305</c:v>
                  </c:pt>
                  <c:pt idx="2">
                    <c:v>216.4319065</c:v>
                  </c:pt>
                  <c:pt idx="3">
                    <c:v>228.683482</c:v>
                  </c:pt>
                  <c:pt idx="4">
                    <c:v>237.2880630000002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'GMT2'!$BT$3:$BT$7</c:f>
              <c:numCache>
                <c:formatCode>0.00</c:formatCode>
                <c:ptCount val="5"/>
                <c:pt idx="0">
                  <c:v>-427.2025391</c:v>
                </c:pt>
                <c:pt idx="1">
                  <c:v>-636.4087263</c:v>
                </c:pt>
                <c:pt idx="2">
                  <c:v>-911.4179892</c:v>
                </c:pt>
                <c:pt idx="3">
                  <c:v>-1361.019182</c:v>
                </c:pt>
                <c:pt idx="4">
                  <c:v>-1770.127568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026120"/>
        <c:axId val="-2121029080"/>
      </c:barChart>
      <c:catAx>
        <c:axId val="-212102612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1029080"/>
        <c:crosses val="autoZero"/>
        <c:auto val="1"/>
        <c:lblAlgn val="ctr"/>
        <c:lblOffset val="100"/>
        <c:noMultiLvlLbl val="0"/>
      </c:catAx>
      <c:valAx>
        <c:axId val="-2121029080"/>
        <c:scaling>
          <c:orientation val="minMax"/>
          <c:max val="0.0"/>
          <c:min val="-2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HEATING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6908252635816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026120"/>
        <c:crosses val="autoZero"/>
        <c:crossBetween val="between"/>
        <c:majorUnit val="500.0"/>
      </c:valAx>
      <c:spPr>
        <a:solidFill>
          <a:schemeClr val="accent6">
            <a:lumMod val="20000"/>
            <a:lumOff val="80000"/>
          </a:schemeClr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'GMT2'!$BW$10</c:f>
          <c:strCache>
            <c:ptCount val="1"/>
            <c:pt idx="0">
              <c:v>EDMONTON SP CORN HEAT UNITS
projected change per degree of global mean temperature change relative to 1980-2009 = 2155 corn heat units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'GMT2'!$BV$3:$BV$7</c:f>
                <c:numCache>
                  <c:formatCode>General</c:formatCode>
                  <c:ptCount val="5"/>
                  <c:pt idx="0">
                    <c:v>112.3922469</c:v>
                  </c:pt>
                  <c:pt idx="1">
                    <c:v>139.5839377</c:v>
                  </c:pt>
                  <c:pt idx="2">
                    <c:v>170.729051</c:v>
                  </c:pt>
                  <c:pt idx="3">
                    <c:v>234.014087</c:v>
                  </c:pt>
                  <c:pt idx="4">
                    <c:v>191.397095</c:v>
                  </c:pt>
                </c:numCache>
              </c:numRef>
            </c:plus>
            <c:minus>
              <c:numRef>
                <c:f>'GMT2'!$BX$3:$BX$7</c:f>
                <c:numCache>
                  <c:formatCode>General</c:formatCode>
                  <c:ptCount val="5"/>
                  <c:pt idx="0">
                    <c:v>112.3922468</c:v>
                  </c:pt>
                  <c:pt idx="1">
                    <c:v>139.5839377</c:v>
                  </c:pt>
                  <c:pt idx="2">
                    <c:v>170.7290509000001</c:v>
                  </c:pt>
                  <c:pt idx="3">
                    <c:v>234.014087</c:v>
                  </c:pt>
                  <c:pt idx="4">
                    <c:v>191.397094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'GMT2'!$BW$3:$BW$7</c:f>
              <c:numCache>
                <c:formatCode>0.00</c:formatCode>
                <c:ptCount val="5"/>
                <c:pt idx="0">
                  <c:v>316.1808125</c:v>
                </c:pt>
                <c:pt idx="1">
                  <c:v>547.0954586</c:v>
                </c:pt>
                <c:pt idx="2">
                  <c:v>804.0337512</c:v>
                </c:pt>
                <c:pt idx="3">
                  <c:v>1255.851956</c:v>
                </c:pt>
                <c:pt idx="4">
                  <c:v>1717.759121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070808"/>
        <c:axId val="-2121073768"/>
      </c:barChart>
      <c:catAx>
        <c:axId val="-212107080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1073768"/>
        <c:crosses val="autoZero"/>
        <c:auto val="1"/>
        <c:lblAlgn val="ctr"/>
        <c:lblOffset val="100"/>
        <c:noMultiLvlLbl val="0"/>
      </c:catAx>
      <c:valAx>
        <c:axId val="-2121073768"/>
        <c:scaling>
          <c:orientation val="minMax"/>
          <c:max val="2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CORN HEAT UNITS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07080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'GMT2'!$BZ$10</c:f>
          <c:strCache>
            <c:ptCount val="1"/>
            <c:pt idx="0">
              <c:v>EDMONTON SP WINTER (SEP-APR) PRECIPITATION
projected change per degree of global mean temperature change relative to 1980-2009 = 190 mm</c:v>
            </c:pt>
          </c:strCache>
        </c:strRef>
      </c:tx>
      <c:layout>
        <c:manualLayout>
          <c:xMode val="edge"/>
          <c:yMode val="edge"/>
          <c:x val="0.179199668680785"/>
          <c:y val="0.0239607639233539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'GMT2'!$BY$3:$BY$7</c:f>
                <c:numCache>
                  <c:formatCode>General</c:formatCode>
                  <c:ptCount val="5"/>
                  <c:pt idx="0">
                    <c:v>0.080428858</c:v>
                  </c:pt>
                  <c:pt idx="1">
                    <c:v>0.080404477</c:v>
                  </c:pt>
                  <c:pt idx="2">
                    <c:v>0.103986994</c:v>
                  </c:pt>
                  <c:pt idx="3">
                    <c:v>0.156482055</c:v>
                  </c:pt>
                  <c:pt idx="4">
                    <c:v>0.267054444</c:v>
                  </c:pt>
                </c:numCache>
              </c:numRef>
            </c:plus>
            <c:minus>
              <c:numRef>
                <c:f>'GMT2'!$CA$3:$CA$7</c:f>
                <c:numCache>
                  <c:formatCode>General</c:formatCode>
                  <c:ptCount val="5"/>
                  <c:pt idx="0">
                    <c:v>0.080428857</c:v>
                  </c:pt>
                  <c:pt idx="1">
                    <c:v>0.080404477</c:v>
                  </c:pt>
                  <c:pt idx="2">
                    <c:v>0.103986994</c:v>
                  </c:pt>
                  <c:pt idx="3">
                    <c:v>0.156482054</c:v>
                  </c:pt>
                  <c:pt idx="4">
                    <c:v>0.267054445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'GMT2'!$BZ$3:$BZ$7</c:f>
              <c:numCache>
                <c:formatCode>0%</c:formatCode>
                <c:ptCount val="5"/>
                <c:pt idx="0">
                  <c:v>0.089419089</c:v>
                </c:pt>
                <c:pt idx="1">
                  <c:v>0.128077898</c:v>
                </c:pt>
                <c:pt idx="2">
                  <c:v>0.177430306</c:v>
                </c:pt>
                <c:pt idx="3">
                  <c:v>0.31462934</c:v>
                </c:pt>
                <c:pt idx="4">
                  <c:v>0.414137964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115768"/>
        <c:axId val="-2121118728"/>
      </c:barChart>
      <c:catAx>
        <c:axId val="-212111576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1118728"/>
        <c:crosses val="autoZero"/>
        <c:auto val="1"/>
        <c:lblAlgn val="ctr"/>
        <c:lblOffset val="100"/>
        <c:noMultiLvlLbl val="0"/>
      </c:catAx>
      <c:valAx>
        <c:axId val="-2121118728"/>
        <c:scaling>
          <c:orientation val="minMax"/>
          <c:max val="0.8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115768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'GMT2'!$CC$10</c:f>
          <c:strCache>
            <c:ptCount val="1"/>
            <c:pt idx="0">
              <c:v>EDMONTON SP GROWING SEASON (APR-JUL) PRECIPITATION
projected change per degree of global mean temperature change relative to 1980-2009 = 264 mm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'GMT2'!$CB$3:$CB$7</c:f>
                <c:numCache>
                  <c:formatCode>General</c:formatCode>
                  <c:ptCount val="5"/>
                  <c:pt idx="0">
                    <c:v>0.121961096</c:v>
                  </c:pt>
                  <c:pt idx="1">
                    <c:v>0.115790052</c:v>
                  </c:pt>
                  <c:pt idx="2">
                    <c:v>0.154257558</c:v>
                  </c:pt>
                  <c:pt idx="3">
                    <c:v>0.190539966</c:v>
                  </c:pt>
                  <c:pt idx="4">
                    <c:v>0.189424318</c:v>
                  </c:pt>
                </c:numCache>
              </c:numRef>
            </c:plus>
            <c:minus>
              <c:numRef>
                <c:f>'GMT2'!$CD$3:$CD$7</c:f>
                <c:numCache>
                  <c:formatCode>General</c:formatCode>
                  <c:ptCount val="5"/>
                  <c:pt idx="0">
                    <c:v>0.121961097</c:v>
                  </c:pt>
                  <c:pt idx="1">
                    <c:v>0.115790051</c:v>
                  </c:pt>
                  <c:pt idx="2">
                    <c:v>0.154257559</c:v>
                  </c:pt>
                  <c:pt idx="3">
                    <c:v>0.190539967</c:v>
                  </c:pt>
                  <c:pt idx="4">
                    <c:v>0.189424319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'GMT2'!$CC$3:$CC$7</c:f>
              <c:numCache>
                <c:formatCode>0%</c:formatCode>
                <c:ptCount val="5"/>
                <c:pt idx="0">
                  <c:v>0.050239344</c:v>
                </c:pt>
                <c:pt idx="1">
                  <c:v>0.090257147</c:v>
                </c:pt>
                <c:pt idx="2">
                  <c:v>0.094223363</c:v>
                </c:pt>
                <c:pt idx="3">
                  <c:v>0.154430183</c:v>
                </c:pt>
                <c:pt idx="4">
                  <c:v>0.110287667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160792"/>
        <c:axId val="-2121163752"/>
      </c:barChart>
      <c:catAx>
        <c:axId val="-212116079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21163752"/>
        <c:crosses val="autoZero"/>
        <c:auto val="1"/>
        <c:lblAlgn val="ctr"/>
        <c:lblOffset val="100"/>
        <c:noMultiLvlLbl val="0"/>
      </c:catAx>
      <c:valAx>
        <c:axId val="-2121163752"/>
        <c:scaling>
          <c:orientation val="minMax"/>
          <c:max val="0.6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160792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/>
              <a:t>ATHABASCA GROWING SEASON (MAY-AUG) PRECIPITATION
projected change per degree of global mean temperature change relative to 1980-2009 = 292 mm</a:t>
            </a:r>
          </a:p>
        </c:rich>
      </c:tx>
      <c:layout>
        <c:manualLayout>
          <c:xMode val="edge"/>
          <c:yMode val="edge"/>
          <c:x val="0.15846889853967"/>
          <c:y val="0.0196063809197108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'GMT2'!$CE$3:$CE$7</c:f>
                <c:numCache>
                  <c:formatCode>General</c:formatCode>
                  <c:ptCount val="5"/>
                  <c:pt idx="0">
                    <c:v>0.124648064</c:v>
                  </c:pt>
                  <c:pt idx="1">
                    <c:v>0.122397258</c:v>
                  </c:pt>
                  <c:pt idx="2">
                    <c:v>0.136514846</c:v>
                  </c:pt>
                  <c:pt idx="3">
                    <c:v>0.177671296</c:v>
                  </c:pt>
                  <c:pt idx="4">
                    <c:v>0.173482597</c:v>
                  </c:pt>
                </c:numCache>
              </c:numRef>
            </c:plus>
            <c:minus>
              <c:numRef>
                <c:f>'GMT2'!$CG$3:$CG$7</c:f>
                <c:numCache>
                  <c:formatCode>General</c:formatCode>
                  <c:ptCount val="5"/>
                  <c:pt idx="0">
                    <c:v>0.124648064</c:v>
                  </c:pt>
                  <c:pt idx="1">
                    <c:v>0.122397257</c:v>
                  </c:pt>
                  <c:pt idx="2">
                    <c:v>0.136514845</c:v>
                  </c:pt>
                  <c:pt idx="3">
                    <c:v>0.177671295</c:v>
                  </c:pt>
                  <c:pt idx="4">
                    <c:v>0.173482598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'GMT2'!$CF$3:$CF$7</c:f>
              <c:numCache>
                <c:formatCode>0%</c:formatCode>
                <c:ptCount val="5"/>
                <c:pt idx="0">
                  <c:v>0.027355936</c:v>
                </c:pt>
                <c:pt idx="1">
                  <c:v>0.060036283</c:v>
                </c:pt>
                <c:pt idx="2">
                  <c:v>0.054442656</c:v>
                </c:pt>
                <c:pt idx="3">
                  <c:v>0.073230012</c:v>
                </c:pt>
                <c:pt idx="4">
                  <c:v>-0.004107744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634760"/>
        <c:axId val="-2053642136"/>
      </c:barChart>
      <c:catAx>
        <c:axId val="-205363476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3642136"/>
        <c:crosses val="autoZero"/>
        <c:auto val="1"/>
        <c:lblAlgn val="ctr"/>
        <c:lblOffset val="100"/>
        <c:noMultiLvlLbl val="0"/>
      </c:catAx>
      <c:valAx>
        <c:axId val="-2053642136"/>
        <c:scaling>
          <c:orientation val="minMax"/>
          <c:max val="0.6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634760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'GMT2'!$CI$10</c:f>
          <c:strCache>
            <c:ptCount val="1"/>
            <c:pt idx="0">
              <c:v>EDMONTON SP PRECIPITATION ON WETTEST DAY OF THE YEAR
projected change per degree of global mean temperature change relative to 1980-2009 = 41 mm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'GMT2'!$CH$3:$CH$7</c:f>
                <c:numCache>
                  <c:formatCode>General</c:formatCode>
                  <c:ptCount val="5"/>
                  <c:pt idx="0">
                    <c:v>5.95134606</c:v>
                  </c:pt>
                  <c:pt idx="1">
                    <c:v>6.124020474</c:v>
                  </c:pt>
                  <c:pt idx="2">
                    <c:v>6.792126483</c:v>
                  </c:pt>
                  <c:pt idx="3">
                    <c:v>7.709162457</c:v>
                  </c:pt>
                  <c:pt idx="4">
                    <c:v>11.994184358</c:v>
                  </c:pt>
                </c:numCache>
              </c:numRef>
            </c:plus>
            <c:minus>
              <c:numRef>
                <c:f>'GMT2'!$CJ$3:$CJ$7</c:f>
                <c:numCache>
                  <c:formatCode>General</c:formatCode>
                  <c:ptCount val="5"/>
                  <c:pt idx="0">
                    <c:v>5.951346059999999</c:v>
                  </c:pt>
                  <c:pt idx="1">
                    <c:v>6.12402048</c:v>
                  </c:pt>
                  <c:pt idx="2">
                    <c:v>6.792126480999999</c:v>
                  </c:pt>
                  <c:pt idx="3">
                    <c:v>7.709162458</c:v>
                  </c:pt>
                  <c:pt idx="4">
                    <c:v>11.994184361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'GMT2'!$CI$3:$CI$7</c:f>
              <c:numCache>
                <c:formatCode>0.00</c:formatCode>
                <c:ptCount val="5"/>
                <c:pt idx="0">
                  <c:v>2.497340442</c:v>
                </c:pt>
                <c:pt idx="1">
                  <c:v>5.68734044</c:v>
                </c:pt>
                <c:pt idx="2">
                  <c:v>6.261626079</c:v>
                </c:pt>
                <c:pt idx="3">
                  <c:v>8.485780812</c:v>
                </c:pt>
                <c:pt idx="4">
                  <c:v>8.280600989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577512"/>
        <c:axId val="-2053574568"/>
      </c:barChart>
      <c:catAx>
        <c:axId val="-205357751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3574568"/>
        <c:crosses val="autoZero"/>
        <c:auto val="1"/>
        <c:lblAlgn val="ctr"/>
        <c:lblOffset val="100"/>
        <c:noMultiLvlLbl val="0"/>
      </c:catAx>
      <c:valAx>
        <c:axId val="-2053574568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PRECIPITATION (MM)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577512"/>
        <c:crosses val="autoZero"/>
        <c:crossBetween val="between"/>
        <c:majorUnit val="10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'GMT2'!$I$10</c:f>
          <c:strCache>
            <c:ptCount val="1"/>
            <c:pt idx="0">
              <c:v>EDMONTON SP AVERAGE GROWING SEASON (MAY-AUG) TEMPERATURE
projected change per degree of global mean temperature change relative to 1980-2009 = 14.6oC</c:v>
            </c:pt>
          </c:strCache>
        </c:strRef>
      </c:tx>
      <c:layout>
        <c:manualLayout>
          <c:xMode val="edge"/>
          <c:yMode val="edge"/>
          <c:x val="0.142180436285937"/>
          <c:y val="0.028315146926997"/>
        </c:manualLayout>
      </c:layout>
      <c:overlay val="0"/>
      <c:txPr>
        <a:bodyPr/>
        <a:lstStyle/>
        <a:p>
          <a:pPr>
            <a:defRPr sz="17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'GMT2'!$H$3:$H$7</c:f>
                <c:numCache>
                  <c:formatCode>General</c:formatCode>
                  <c:ptCount val="5"/>
                  <c:pt idx="0">
                    <c:v>0.40200052</c:v>
                  </c:pt>
                  <c:pt idx="1">
                    <c:v>0.475276493</c:v>
                  </c:pt>
                  <c:pt idx="2">
                    <c:v>0.563972583</c:v>
                  </c:pt>
                  <c:pt idx="3">
                    <c:v>0.899852233</c:v>
                  </c:pt>
                  <c:pt idx="4">
                    <c:v>1.07898121</c:v>
                  </c:pt>
                </c:numCache>
              </c:numRef>
            </c:plus>
            <c:minus>
              <c:numRef>
                <c:f>'GMT2'!$J$3:$J$7</c:f>
                <c:numCache>
                  <c:formatCode>General</c:formatCode>
                  <c:ptCount val="5"/>
                  <c:pt idx="0">
                    <c:v>0.402000519</c:v>
                  </c:pt>
                  <c:pt idx="1">
                    <c:v>0.475276494</c:v>
                  </c:pt>
                  <c:pt idx="2">
                    <c:v>0.563972582</c:v>
                  </c:pt>
                  <c:pt idx="3">
                    <c:v>0.899852232</c:v>
                  </c:pt>
                  <c:pt idx="4">
                    <c:v>1.078981210999999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'GMT2'!$I$3:$I$7</c:f>
              <c:numCache>
                <c:formatCode>0.00</c:formatCode>
                <c:ptCount val="5"/>
                <c:pt idx="0">
                  <c:v>1.078942651</c:v>
                </c:pt>
                <c:pt idx="1">
                  <c:v>1.830930573</c:v>
                </c:pt>
                <c:pt idx="2">
                  <c:v>2.72167147</c:v>
                </c:pt>
                <c:pt idx="3">
                  <c:v>4.186196154</c:v>
                </c:pt>
                <c:pt idx="4">
                  <c:v>5.94563032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051912"/>
        <c:axId val="-2122054904"/>
      </c:barChart>
      <c:catAx>
        <c:axId val="-2122051912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2054904"/>
        <c:crosses val="autoZero"/>
        <c:auto val="1"/>
        <c:lblAlgn val="ctr"/>
        <c:lblOffset val="100"/>
        <c:noMultiLvlLbl val="0"/>
      </c:catAx>
      <c:valAx>
        <c:axId val="-212205490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051912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'GMT2'!$CL$10</c:f>
          <c:strCache>
            <c:ptCount val="1"/>
            <c:pt idx="0">
              <c:v>EDMONTON SP WINTER (SEP-APR) DRY DAYS 
projected change per degree of global mean temperature change relative to 1980-2009 = 179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'GMT2'!$CK$3:$CK$7</c:f>
                <c:numCache>
                  <c:formatCode>General</c:formatCode>
                  <c:ptCount val="5"/>
                  <c:pt idx="0">
                    <c:v>2.572206602</c:v>
                  </c:pt>
                  <c:pt idx="1">
                    <c:v>3.213376312</c:v>
                  </c:pt>
                  <c:pt idx="2">
                    <c:v>3.889699723</c:v>
                  </c:pt>
                  <c:pt idx="3">
                    <c:v>5.377888477</c:v>
                  </c:pt>
                  <c:pt idx="4">
                    <c:v>8.476895478</c:v>
                  </c:pt>
                </c:numCache>
              </c:numRef>
            </c:plus>
            <c:minus>
              <c:numRef>
                <c:f>'GMT2'!$CM$3:$CM$7</c:f>
                <c:numCache>
                  <c:formatCode>General</c:formatCode>
                  <c:ptCount val="5"/>
                  <c:pt idx="0">
                    <c:v>2.572206603</c:v>
                  </c:pt>
                  <c:pt idx="1">
                    <c:v>3.213376312</c:v>
                  </c:pt>
                  <c:pt idx="2">
                    <c:v>3.889699723</c:v>
                  </c:pt>
                  <c:pt idx="3">
                    <c:v>5.377888474</c:v>
                  </c:pt>
                  <c:pt idx="4">
                    <c:v>8.476895479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'GMT2'!$CL$3:$CL$7</c:f>
              <c:numCache>
                <c:formatCode>0.00</c:formatCode>
                <c:ptCount val="5"/>
                <c:pt idx="0">
                  <c:v>-2.346666667</c:v>
                </c:pt>
                <c:pt idx="1">
                  <c:v>-2.98</c:v>
                </c:pt>
                <c:pt idx="2">
                  <c:v>-3.975238095</c:v>
                </c:pt>
                <c:pt idx="3">
                  <c:v>-5.927867063</c:v>
                </c:pt>
                <c:pt idx="4">
                  <c:v>-6.829182582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532056"/>
        <c:axId val="-2053529112"/>
      </c:barChart>
      <c:catAx>
        <c:axId val="-205353205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3529112"/>
        <c:crosses val="autoZero"/>
        <c:auto val="1"/>
        <c:lblAlgn val="ctr"/>
        <c:lblOffset val="100"/>
        <c:noMultiLvlLbl val="0"/>
      </c:catAx>
      <c:valAx>
        <c:axId val="-2053529112"/>
        <c:scaling>
          <c:orientation val="minMax"/>
          <c:max val="10.0"/>
          <c:min val="-2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DRY DAYS</a:t>
                </a:r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532056"/>
        <c:crosses val="autoZero"/>
        <c:crossBetween val="between"/>
        <c:majorUnit val="10.0"/>
      </c:valAx>
      <c:spPr>
        <a:solidFill>
          <a:schemeClr val="bg2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'GMT2'!$CO$10</c:f>
          <c:strCache>
            <c:ptCount val="1"/>
            <c:pt idx="0">
              <c:v>EDMONTON SP SUMMER (MAY-AUG) DRY DAYS 
projected change per degree of global mean temperature change relative to 1980-2009 = 72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'GMT2'!$CN$3:$CN$7</c:f>
                <c:numCache>
                  <c:formatCode>General</c:formatCode>
                  <c:ptCount val="5"/>
                  <c:pt idx="0">
                    <c:v>3.386247011</c:v>
                  </c:pt>
                  <c:pt idx="1">
                    <c:v>3.301761474</c:v>
                  </c:pt>
                  <c:pt idx="2">
                    <c:v>3.954762365</c:v>
                  </c:pt>
                  <c:pt idx="3">
                    <c:v>5.041979783</c:v>
                  </c:pt>
                  <c:pt idx="4">
                    <c:v>4.152025097999999</c:v>
                  </c:pt>
                </c:numCache>
              </c:numRef>
            </c:plus>
            <c:minus>
              <c:numRef>
                <c:f>'GMT2'!$CP$3:$CP$7</c:f>
                <c:numCache>
                  <c:formatCode>General</c:formatCode>
                  <c:ptCount val="5"/>
                  <c:pt idx="0">
                    <c:v>3.38624701</c:v>
                  </c:pt>
                  <c:pt idx="1">
                    <c:v>3.301761475</c:v>
                  </c:pt>
                  <c:pt idx="2">
                    <c:v>3.954762364</c:v>
                  </c:pt>
                  <c:pt idx="3">
                    <c:v>5.041979784</c:v>
                  </c:pt>
                  <c:pt idx="4">
                    <c:v>4.152025096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'GMT2'!$CO$3:$CO$7</c:f>
              <c:numCache>
                <c:formatCode>0.00</c:formatCode>
                <c:ptCount val="5"/>
                <c:pt idx="0">
                  <c:v>-0.061428571</c:v>
                </c:pt>
                <c:pt idx="1">
                  <c:v>0.298095238</c:v>
                </c:pt>
                <c:pt idx="2">
                  <c:v>0.91952381</c:v>
                </c:pt>
                <c:pt idx="3">
                  <c:v>1.542738095</c:v>
                </c:pt>
                <c:pt idx="4">
                  <c:v>5.888914354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487480"/>
        <c:axId val="-2053484536"/>
      </c:barChart>
      <c:catAx>
        <c:axId val="-205348748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3484536"/>
        <c:crosses val="autoZero"/>
        <c:auto val="1"/>
        <c:lblAlgn val="ctr"/>
        <c:lblOffset val="100"/>
        <c:noMultiLvlLbl val="0"/>
      </c:catAx>
      <c:valAx>
        <c:axId val="-2053484536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DRY DAYS</a:t>
                </a:r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487480"/>
        <c:crosses val="autoZero"/>
        <c:crossBetween val="between"/>
        <c:majorUnit val="10.0"/>
      </c:valAx>
      <c:spPr>
        <a:solidFill>
          <a:schemeClr val="bg2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'GMT2'!$CR$10</c:f>
          <c:strCache>
            <c:ptCount val="1"/>
            <c:pt idx="0">
              <c:v>EDMONTON SP WET DAYS WITH PRECIPITATION ABOVE 0.2MM 
projected change per degree of global mean temperature change relative to 1980-2009 = 114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'GMT2'!$CQ$3:$CQ$7</c:f>
                <c:numCache>
                  <c:formatCode>General</c:formatCode>
                  <c:ptCount val="5"/>
                  <c:pt idx="0">
                    <c:v>4.418436648</c:v>
                  </c:pt>
                  <c:pt idx="1">
                    <c:v>4.400900400999999</c:v>
                  </c:pt>
                  <c:pt idx="2">
                    <c:v>5.94739368</c:v>
                  </c:pt>
                  <c:pt idx="3">
                    <c:v>7.491564083</c:v>
                  </c:pt>
                  <c:pt idx="4">
                    <c:v>10.808310697</c:v>
                  </c:pt>
                </c:numCache>
              </c:numRef>
            </c:plus>
            <c:minus>
              <c:numRef>
                <c:f>'GMT2'!$CS$3:$CS$7</c:f>
                <c:numCache>
                  <c:formatCode>General</c:formatCode>
                  <c:ptCount val="5"/>
                  <c:pt idx="0">
                    <c:v>4.418436647</c:v>
                  </c:pt>
                  <c:pt idx="1">
                    <c:v>4.4009004</c:v>
                  </c:pt>
                  <c:pt idx="2">
                    <c:v>5.94739368</c:v>
                  </c:pt>
                  <c:pt idx="3">
                    <c:v>7.491564086999999</c:v>
                  </c:pt>
                  <c:pt idx="4">
                    <c:v>10.808310699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'GMT2'!$CR$3:$CR$7</c:f>
              <c:numCache>
                <c:formatCode>0.00</c:formatCode>
                <c:ptCount val="5"/>
                <c:pt idx="0">
                  <c:v>2.29952381</c:v>
                </c:pt>
                <c:pt idx="1">
                  <c:v>2.694761905</c:v>
                </c:pt>
                <c:pt idx="2">
                  <c:v>3.282857143</c:v>
                </c:pt>
                <c:pt idx="3">
                  <c:v>4.532857143</c:v>
                </c:pt>
                <c:pt idx="4">
                  <c:v>1.095212631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441736"/>
        <c:axId val="-2053438792"/>
      </c:barChart>
      <c:catAx>
        <c:axId val="-205344173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3438792"/>
        <c:crosses val="autoZero"/>
        <c:auto val="1"/>
        <c:lblAlgn val="ctr"/>
        <c:lblOffset val="100"/>
        <c:noMultiLvlLbl val="0"/>
      </c:catAx>
      <c:valAx>
        <c:axId val="-2053438792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441736"/>
        <c:crosses val="autoZero"/>
        <c:crossBetween val="between"/>
        <c:majorUnit val="10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'GMT2'!$CU$10</c:f>
          <c:strCache>
            <c:ptCount val="1"/>
            <c:pt idx="0">
              <c:v>EDMONTON SP DAYS WITH PRECIPITATION ABOVE 25MM 
projected change per degree of global mean temperature change relative to 1980-2009 = 2.2 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'GMT2'!$CT$3:$CT$7</c:f>
                <c:numCache>
                  <c:formatCode>General</c:formatCode>
                  <c:ptCount val="5"/>
                  <c:pt idx="0">
                    <c:v>0.541111989</c:v>
                  </c:pt>
                  <c:pt idx="1">
                    <c:v>0.540942133</c:v>
                  </c:pt>
                  <c:pt idx="2">
                    <c:v>0.60635036</c:v>
                  </c:pt>
                  <c:pt idx="3">
                    <c:v>0.511692935</c:v>
                  </c:pt>
                  <c:pt idx="4">
                    <c:v>0.816278527</c:v>
                  </c:pt>
                </c:numCache>
              </c:numRef>
            </c:plus>
            <c:minus>
              <c:numRef>
                <c:f>'GMT2'!$CV$3:$CV$7</c:f>
                <c:numCache>
                  <c:formatCode>General</c:formatCode>
                  <c:ptCount val="5"/>
                  <c:pt idx="0">
                    <c:v>0.541111988</c:v>
                  </c:pt>
                  <c:pt idx="1">
                    <c:v>0.540942133</c:v>
                  </c:pt>
                  <c:pt idx="2">
                    <c:v>0.60635036</c:v>
                  </c:pt>
                  <c:pt idx="3">
                    <c:v>0.511692934</c:v>
                  </c:pt>
                  <c:pt idx="4">
                    <c:v>0.816278528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'GMT2'!$CU$3:$CU$7</c:f>
              <c:numCache>
                <c:formatCode>0.00</c:formatCode>
                <c:ptCount val="5"/>
                <c:pt idx="0">
                  <c:v>0.178809524</c:v>
                </c:pt>
                <c:pt idx="1">
                  <c:v>0.450238095</c:v>
                </c:pt>
                <c:pt idx="2">
                  <c:v>0.455</c:v>
                </c:pt>
                <c:pt idx="3">
                  <c:v>0.78014881</c:v>
                </c:pt>
                <c:pt idx="4">
                  <c:v>0.784271284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396440"/>
        <c:axId val="-2053393496"/>
      </c:barChart>
      <c:catAx>
        <c:axId val="-205339644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3393496"/>
        <c:crosses val="autoZero"/>
        <c:auto val="1"/>
        <c:lblAlgn val="ctr"/>
        <c:lblOffset val="100"/>
        <c:noMultiLvlLbl val="0"/>
      </c:catAx>
      <c:valAx>
        <c:axId val="-2053393496"/>
        <c:scaling>
          <c:orientation val="minMax"/>
          <c:max val="2.0"/>
          <c:min val="-1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396440"/>
        <c:crosses val="autoZero"/>
        <c:crossBetween val="between"/>
        <c:majorUnit val="1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'GMT2'!$CX$10</c:f>
          <c:strCache>
            <c:ptCount val="1"/>
            <c:pt idx="0">
              <c:v>EDMONTON SP PERCENTAGE OF WINTER PRECIPITATION AS SNOW
projected change per degree of global mean temperature change relative to 1980-2009 = 47%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'GMT2'!$CW$3:$CW$7</c:f>
                <c:numCache>
                  <c:formatCode>General</c:formatCode>
                  <c:ptCount val="5"/>
                  <c:pt idx="0">
                    <c:v>0.092030897</c:v>
                  </c:pt>
                  <c:pt idx="1">
                    <c:v>0.072320291</c:v>
                  </c:pt>
                  <c:pt idx="2">
                    <c:v>0.109807562</c:v>
                  </c:pt>
                  <c:pt idx="3">
                    <c:v>0.115406909</c:v>
                  </c:pt>
                  <c:pt idx="4">
                    <c:v>0.119021553</c:v>
                  </c:pt>
                </c:numCache>
              </c:numRef>
            </c:plus>
            <c:minus>
              <c:numRef>
                <c:f>'GMT2'!$CY$3:$CY$7</c:f>
                <c:numCache>
                  <c:formatCode>General</c:formatCode>
                  <c:ptCount val="5"/>
                  <c:pt idx="0">
                    <c:v>0.092030896</c:v>
                  </c:pt>
                  <c:pt idx="1">
                    <c:v>0.07232029</c:v>
                  </c:pt>
                  <c:pt idx="2">
                    <c:v>0.109807562</c:v>
                  </c:pt>
                  <c:pt idx="3">
                    <c:v>0.11540691</c:v>
                  </c:pt>
                  <c:pt idx="4">
                    <c:v>0.119021554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'GMT2'!$CX$3:$CX$7</c:f>
              <c:numCache>
                <c:formatCode>0.00</c:formatCode>
                <c:ptCount val="5"/>
                <c:pt idx="0">
                  <c:v>-0.076722027</c:v>
                </c:pt>
                <c:pt idx="1">
                  <c:v>-0.106800627</c:v>
                </c:pt>
                <c:pt idx="2">
                  <c:v>-0.128721506</c:v>
                </c:pt>
                <c:pt idx="3">
                  <c:v>-0.245551101</c:v>
                </c:pt>
                <c:pt idx="4">
                  <c:v>-0.331825616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350584"/>
        <c:axId val="-2053347640"/>
      </c:barChart>
      <c:catAx>
        <c:axId val="-205335058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53347640"/>
        <c:crosses val="autoZero"/>
        <c:auto val="1"/>
        <c:lblAlgn val="ctr"/>
        <c:lblOffset val="100"/>
        <c:noMultiLvlLbl val="0"/>
      </c:catAx>
      <c:valAx>
        <c:axId val="-2053347640"/>
        <c:scaling>
          <c:orientation val="minMax"/>
          <c:max val="0.0"/>
          <c:min val="-0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WINTER PRECIPITATION AS SNOW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888613152286162"/>
              <c:y val="0.1841720577871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350584"/>
        <c:crosses val="autoZero"/>
        <c:crossBetween val="between"/>
        <c:majorUnit val="0.1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'GMT2'!$DA$10</c:f>
          <c:strCache>
            <c:ptCount val="1"/>
            <c:pt idx="0">
              <c:v>EDMONTON SP ANNUAL HEAT MOISTURE INDEX
projected change per degree of global mean temperature change relative to 1980-2009 = 30 HMI UNITS</c:v>
            </c:pt>
          </c:strCache>
        </c:strRef>
      </c:tx>
      <c:layout>
        <c:manualLayout>
          <c:xMode val="edge"/>
          <c:yMode val="edge"/>
          <c:x val="0.155507359948082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'GMT2'!$CZ$3:$CZ$7</c:f>
                <c:numCache>
                  <c:formatCode>General</c:formatCode>
                  <c:ptCount val="5"/>
                  <c:pt idx="0">
                    <c:v>2.112184463</c:v>
                  </c:pt>
                  <c:pt idx="1">
                    <c:v>1.936559909</c:v>
                  </c:pt>
                  <c:pt idx="2">
                    <c:v>2.759875039</c:v>
                  </c:pt>
                  <c:pt idx="3">
                    <c:v>3.591181425</c:v>
                  </c:pt>
                  <c:pt idx="4">
                    <c:v>5.151464313</c:v>
                  </c:pt>
                </c:numCache>
              </c:numRef>
            </c:plus>
            <c:minus>
              <c:numRef>
                <c:f>'GMT2'!$DB$3:$DB$7</c:f>
                <c:numCache>
                  <c:formatCode>General</c:formatCode>
                  <c:ptCount val="5"/>
                  <c:pt idx="0">
                    <c:v>2.112184463</c:v>
                  </c:pt>
                  <c:pt idx="1">
                    <c:v>1.936559908</c:v>
                  </c:pt>
                  <c:pt idx="2">
                    <c:v>2.75987504</c:v>
                  </c:pt>
                  <c:pt idx="3">
                    <c:v>3.591181424</c:v>
                  </c:pt>
                  <c:pt idx="4">
                    <c:v>5.151464316999999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'GMT2'!$DA$3:$DA$7</c:f>
              <c:numCache>
                <c:formatCode>0.00</c:formatCode>
                <c:ptCount val="5"/>
                <c:pt idx="0">
                  <c:v>1.1596913</c:v>
                </c:pt>
                <c:pt idx="1">
                  <c:v>1.671868661</c:v>
                </c:pt>
                <c:pt idx="2">
                  <c:v>3.228619864</c:v>
                </c:pt>
                <c:pt idx="3">
                  <c:v>4.300432069</c:v>
                </c:pt>
                <c:pt idx="4">
                  <c:v>7.860441913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306872"/>
        <c:axId val="-2053303960"/>
      </c:barChart>
      <c:catAx>
        <c:axId val="-2053306872"/>
        <c:scaling>
          <c:orientation val="minMax"/>
        </c:scaling>
        <c:delete val="0"/>
        <c:axPos val="b"/>
        <c:majorTickMark val="out"/>
        <c:minorTickMark val="none"/>
        <c:tickLblPos val="low"/>
        <c:crossAx val="-2053303960"/>
        <c:crosses val="autoZero"/>
        <c:auto val="1"/>
        <c:lblAlgn val="ctr"/>
        <c:lblOffset val="100"/>
        <c:noMultiLvlLbl val="0"/>
      </c:catAx>
      <c:valAx>
        <c:axId val="-2053303960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ANNUAL HMI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306872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'GMT2'!$DD$10</c:f>
          <c:strCache>
            <c:ptCount val="1"/>
            <c:pt idx="0">
              <c:v>EDMONTON SP SUMMER HEAT MOISTURE INDEX
projected change per degree of global mean temperature change relative to 1980-2009 = 61 HMI UNITS</c:v>
            </c:pt>
          </c:strCache>
        </c:strRef>
      </c:tx>
      <c:layout>
        <c:manualLayout>
          <c:xMode val="edge"/>
          <c:yMode val="edge"/>
          <c:x val="0.155507359948082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'GMT2'!$DC$3:$DC$7</c:f>
                <c:numCache>
                  <c:formatCode>General</c:formatCode>
                  <c:ptCount val="5"/>
                  <c:pt idx="0">
                    <c:v>9.0416502</c:v>
                  </c:pt>
                  <c:pt idx="1">
                    <c:v>8.508818191</c:v>
                  </c:pt>
                  <c:pt idx="2">
                    <c:v>11.325648874</c:v>
                  </c:pt>
                  <c:pt idx="3">
                    <c:v>13.646465835</c:v>
                  </c:pt>
                  <c:pt idx="4">
                    <c:v>22.03911601</c:v>
                  </c:pt>
                </c:numCache>
              </c:numRef>
            </c:plus>
            <c:minus>
              <c:numRef>
                <c:f>'GMT2'!$DE$3:$DE$7</c:f>
                <c:numCache>
                  <c:formatCode>General</c:formatCode>
                  <c:ptCount val="5"/>
                  <c:pt idx="0">
                    <c:v>9.041650203</c:v>
                  </c:pt>
                  <c:pt idx="1">
                    <c:v>8.508818189000001</c:v>
                  </c:pt>
                  <c:pt idx="2">
                    <c:v>11.325648878</c:v>
                  </c:pt>
                  <c:pt idx="3">
                    <c:v>13.64646584</c:v>
                  </c:pt>
                  <c:pt idx="4">
                    <c:v>22.03911602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'GMT2'!$DD$3:$DD$7</c:f>
              <c:numCache>
                <c:formatCode>0.00</c:formatCode>
                <c:ptCount val="5"/>
                <c:pt idx="0">
                  <c:v>2.183478087</c:v>
                </c:pt>
                <c:pt idx="1">
                  <c:v>3.661774171</c:v>
                </c:pt>
                <c:pt idx="2">
                  <c:v>9.467874762</c:v>
                </c:pt>
                <c:pt idx="3">
                  <c:v>13.99467516</c:v>
                </c:pt>
                <c:pt idx="4">
                  <c:v>29.66360262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1214920"/>
        <c:axId val="-2121217848"/>
      </c:barChart>
      <c:catAx>
        <c:axId val="-2121214920"/>
        <c:scaling>
          <c:orientation val="minMax"/>
        </c:scaling>
        <c:delete val="0"/>
        <c:axPos val="b"/>
        <c:majorTickMark val="out"/>
        <c:minorTickMark val="none"/>
        <c:tickLblPos val="low"/>
        <c:crossAx val="-2121217848"/>
        <c:crosses val="autoZero"/>
        <c:auto val="1"/>
        <c:lblAlgn val="ctr"/>
        <c:lblOffset val="100"/>
        <c:noMultiLvlLbl val="0"/>
      </c:catAx>
      <c:valAx>
        <c:axId val="-2121217848"/>
        <c:scaling>
          <c:orientation val="minMax"/>
          <c:max val="100.0"/>
          <c:min val="-25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ANNUAL HMI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1214920"/>
        <c:crosses val="autoZero"/>
        <c:crossBetween val="between"/>
        <c:majorUnit val="2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'GMT2'!$L$10</c:f>
          <c:strCache>
            <c:ptCount val="1"/>
            <c:pt idx="0">
              <c:v>EDMONTON SP AVERAGE JANUARY TEMPERATURE
projected change per degree of global mean temperature change relative to 1980-2009 = -10.1oC</c:v>
            </c:pt>
          </c:strCache>
        </c:strRef>
      </c:tx>
      <c:layout>
        <c:manualLayout>
          <c:xMode val="edge"/>
          <c:yMode val="edge"/>
          <c:x val="0.164391975722846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'GMT2'!$K$3:$K$7</c:f>
                <c:numCache>
                  <c:formatCode>General</c:formatCode>
                  <c:ptCount val="5"/>
                  <c:pt idx="0">
                    <c:v>1.061135692</c:v>
                  </c:pt>
                  <c:pt idx="1">
                    <c:v>1.197325</c:v>
                  </c:pt>
                  <c:pt idx="2">
                    <c:v>1.488043628</c:v>
                  </c:pt>
                  <c:pt idx="3">
                    <c:v>1.77757334</c:v>
                  </c:pt>
                  <c:pt idx="4">
                    <c:v>1.440604991</c:v>
                  </c:pt>
                </c:numCache>
              </c:numRef>
            </c:plus>
            <c:minus>
              <c:numRef>
                <c:f>'GMT2'!$M$3:$M$7</c:f>
                <c:numCache>
                  <c:formatCode>General</c:formatCode>
                  <c:ptCount val="5"/>
                  <c:pt idx="0">
                    <c:v>1.061135691</c:v>
                  </c:pt>
                  <c:pt idx="1">
                    <c:v>1.197325</c:v>
                  </c:pt>
                  <c:pt idx="2">
                    <c:v>1.488043628</c:v>
                  </c:pt>
                  <c:pt idx="3">
                    <c:v>1.77757334</c:v>
                  </c:pt>
                  <c:pt idx="4">
                    <c:v>1.440604991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'GMT2'!$L$3:$L$7</c:f>
              <c:numCache>
                <c:formatCode>0.00</c:formatCode>
                <c:ptCount val="5"/>
                <c:pt idx="0">
                  <c:v>1.715123918</c:v>
                </c:pt>
                <c:pt idx="1">
                  <c:v>2.089305311</c:v>
                </c:pt>
                <c:pt idx="2">
                  <c:v>3.290841373</c:v>
                </c:pt>
                <c:pt idx="3">
                  <c:v>5.288757016</c:v>
                </c:pt>
                <c:pt idx="4">
                  <c:v>6.405412181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096232"/>
        <c:axId val="-2122099224"/>
      </c:barChart>
      <c:catAx>
        <c:axId val="-2122096232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2099224"/>
        <c:crosses val="autoZero"/>
        <c:auto val="1"/>
        <c:lblAlgn val="ctr"/>
        <c:lblOffset val="100"/>
        <c:noMultiLvlLbl val="0"/>
      </c:catAx>
      <c:valAx>
        <c:axId val="-212209922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096232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'GMT2'!$O$10</c:f>
          <c:strCache>
            <c:ptCount val="1"/>
            <c:pt idx="0">
              <c:v>EDMONTON SP AVERAGE JULY TEMPERATURE
projected change per degree of global mean temperature change relative to 1980-2009 = 17oC</c:v>
            </c:pt>
          </c:strCache>
        </c:strRef>
      </c:tx>
      <c:layout>
        <c:manualLayout>
          <c:xMode val="edge"/>
          <c:yMode val="edge"/>
          <c:x val="0.174757360793403"/>
          <c:y val="0.0326695299306402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'GMT2'!$N$3:$N$7</c:f>
                <c:numCache>
                  <c:formatCode>General</c:formatCode>
                  <c:ptCount val="5"/>
                  <c:pt idx="0">
                    <c:v>0.475638563</c:v>
                  </c:pt>
                  <c:pt idx="1">
                    <c:v>0.69377778</c:v>
                  </c:pt>
                  <c:pt idx="2">
                    <c:v>0.725126545</c:v>
                  </c:pt>
                  <c:pt idx="3">
                    <c:v>1.144826086</c:v>
                  </c:pt>
                  <c:pt idx="4">
                    <c:v>1.367697858</c:v>
                  </c:pt>
                </c:numCache>
              </c:numRef>
            </c:plus>
            <c:minus>
              <c:numRef>
                <c:f>'GMT2'!$P$3:$P$7</c:f>
                <c:numCache>
                  <c:formatCode>General</c:formatCode>
                  <c:ptCount val="5"/>
                  <c:pt idx="0">
                    <c:v>0.475638563</c:v>
                  </c:pt>
                  <c:pt idx="1">
                    <c:v>0.693777779</c:v>
                  </c:pt>
                  <c:pt idx="2">
                    <c:v>0.725126546</c:v>
                  </c:pt>
                  <c:pt idx="3">
                    <c:v>1.144826087</c:v>
                  </c:pt>
                  <c:pt idx="4">
                    <c:v>1.367697859000001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'GMT2'!$O$3:$O$7</c:f>
              <c:numCache>
                <c:formatCode>0.00</c:formatCode>
                <c:ptCount val="5"/>
                <c:pt idx="0">
                  <c:v>1.094161638</c:v>
                </c:pt>
                <c:pt idx="1">
                  <c:v>1.921466794</c:v>
                </c:pt>
                <c:pt idx="2">
                  <c:v>2.937304608</c:v>
                </c:pt>
                <c:pt idx="3">
                  <c:v>4.547009243</c:v>
                </c:pt>
                <c:pt idx="4">
                  <c:v>6.620343476999999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140888"/>
        <c:axId val="-2122143880"/>
      </c:barChart>
      <c:catAx>
        <c:axId val="-2122140888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2143880"/>
        <c:crosses val="autoZero"/>
        <c:auto val="1"/>
        <c:lblAlgn val="ctr"/>
        <c:lblOffset val="100"/>
        <c:noMultiLvlLbl val="0"/>
      </c:catAx>
      <c:valAx>
        <c:axId val="-2122143880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140888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'GMT2'!$R$10</c:f>
          <c:strCache>
            <c:ptCount val="1"/>
            <c:pt idx="0">
              <c:v>EDMONTON SP TEMPERATURE ON THE COLDEST DAY OF THE YEAR
projected change per degree of global mean temperature change relative to 1980-2009 = -33oC</c:v>
            </c:pt>
          </c:strCache>
        </c:strRef>
      </c:tx>
      <c:layout>
        <c:manualLayout>
          <c:xMode val="edge"/>
          <c:yMode val="edge"/>
          <c:x val="0.159949667835464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'GMT2'!$Q$3:$Q$7</c:f>
                <c:numCache>
                  <c:formatCode>General</c:formatCode>
                  <c:ptCount val="5"/>
                  <c:pt idx="0">
                    <c:v>1.571731706</c:v>
                  </c:pt>
                  <c:pt idx="1">
                    <c:v>2.039380782</c:v>
                  </c:pt>
                  <c:pt idx="2">
                    <c:v>2.187943829</c:v>
                  </c:pt>
                  <c:pt idx="3">
                    <c:v>2.589796341</c:v>
                  </c:pt>
                  <c:pt idx="4">
                    <c:v>2.960535192</c:v>
                  </c:pt>
                </c:numCache>
              </c:numRef>
            </c:plus>
            <c:minus>
              <c:numRef>
                <c:f>'GMT2'!$S$3:$S$7</c:f>
                <c:numCache>
                  <c:formatCode>General</c:formatCode>
                  <c:ptCount val="5"/>
                  <c:pt idx="0">
                    <c:v>1.571731706</c:v>
                  </c:pt>
                  <c:pt idx="1">
                    <c:v>2.039380782</c:v>
                  </c:pt>
                  <c:pt idx="2">
                    <c:v>2.187943828000001</c:v>
                  </c:pt>
                  <c:pt idx="3">
                    <c:v>2.589796342000001</c:v>
                  </c:pt>
                  <c:pt idx="4">
                    <c:v>2.96053519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'GMT2'!$R$3:$R$7</c:f>
              <c:numCache>
                <c:formatCode>0.00</c:formatCode>
                <c:ptCount val="5"/>
                <c:pt idx="0">
                  <c:v>2.7437224</c:v>
                </c:pt>
                <c:pt idx="1">
                  <c:v>3.741457762</c:v>
                </c:pt>
                <c:pt idx="2">
                  <c:v>5.533783418</c:v>
                </c:pt>
                <c:pt idx="3">
                  <c:v>9.130263578</c:v>
                </c:pt>
                <c:pt idx="4">
                  <c:v>11.83084066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186072"/>
        <c:axId val="-2122189064"/>
      </c:barChart>
      <c:catAx>
        <c:axId val="-2122186072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2189064"/>
        <c:crosses val="autoZero"/>
        <c:auto val="1"/>
        <c:lblAlgn val="ctr"/>
        <c:lblOffset val="100"/>
        <c:noMultiLvlLbl val="0"/>
      </c:catAx>
      <c:valAx>
        <c:axId val="-2122189064"/>
        <c:scaling>
          <c:orientation val="minMax"/>
          <c:max val="15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186072"/>
        <c:crosses val="autoZero"/>
        <c:crossBetween val="between"/>
        <c:majorUnit val="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'GMT2'!$U$10</c:f>
          <c:strCache>
            <c:ptCount val="1"/>
            <c:pt idx="0">
              <c:v>EDMONTON SP TEMPERATURE ON THE WARMEST DAY OF THE YEAR
projected change per degree of global mean temperature change relative to 1980-2009 = 23oC</c:v>
            </c:pt>
          </c:strCache>
        </c:strRef>
      </c:tx>
      <c:layout>
        <c:manualLayout>
          <c:xMode val="edge"/>
          <c:yMode val="edge"/>
          <c:x val="0.155507359948082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'GMT2'!$T$3:$T$7</c:f>
                <c:numCache>
                  <c:formatCode>General</c:formatCode>
                  <c:ptCount val="5"/>
                  <c:pt idx="0">
                    <c:v>0.60678709</c:v>
                  </c:pt>
                  <c:pt idx="1">
                    <c:v>0.919745616</c:v>
                  </c:pt>
                  <c:pt idx="2">
                    <c:v>0.881111909</c:v>
                  </c:pt>
                  <c:pt idx="3">
                    <c:v>1.406251189</c:v>
                  </c:pt>
                  <c:pt idx="4">
                    <c:v>2.051263822</c:v>
                  </c:pt>
                </c:numCache>
              </c:numRef>
            </c:plus>
            <c:minus>
              <c:numRef>
                <c:f>'GMT2'!$V$3:$V$7</c:f>
                <c:numCache>
                  <c:formatCode>General</c:formatCode>
                  <c:ptCount val="5"/>
                  <c:pt idx="0">
                    <c:v>0.606787091</c:v>
                  </c:pt>
                  <c:pt idx="1">
                    <c:v>0.919745616</c:v>
                  </c:pt>
                  <c:pt idx="2">
                    <c:v>0.88111191</c:v>
                  </c:pt>
                  <c:pt idx="3">
                    <c:v>1.406251189</c:v>
                  </c:pt>
                  <c:pt idx="4">
                    <c:v>2.051263823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'GMT2'!$U$3:$U$7</c:f>
              <c:numCache>
                <c:formatCode>0.00</c:formatCode>
                <c:ptCount val="5"/>
                <c:pt idx="0">
                  <c:v>1.21795231</c:v>
                </c:pt>
                <c:pt idx="1">
                  <c:v>2.227806936</c:v>
                </c:pt>
                <c:pt idx="2">
                  <c:v>3.262078362</c:v>
                </c:pt>
                <c:pt idx="3">
                  <c:v>5.050287227</c:v>
                </c:pt>
                <c:pt idx="4">
                  <c:v>7.581599759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230712"/>
        <c:axId val="-2122233704"/>
      </c:barChart>
      <c:catAx>
        <c:axId val="-2122230712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2233704"/>
        <c:crosses val="autoZero"/>
        <c:auto val="1"/>
        <c:lblAlgn val="ctr"/>
        <c:lblOffset val="100"/>
        <c:noMultiLvlLbl val="0"/>
      </c:catAx>
      <c:valAx>
        <c:axId val="-212223370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230712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'GMT2'!$X$10</c:f>
          <c:strCache>
            <c:ptCount val="1"/>
            <c:pt idx="0">
              <c:v>EDMONTON SP DAYS ABOVE 25C
projected change per degree of global mean temperature change relative to 1980-2009 = 26 days</c:v>
            </c:pt>
          </c:strCache>
        </c:strRef>
      </c:tx>
      <c:layout>
        <c:manualLayout>
          <c:xMode val="edge"/>
          <c:yMode val="edge"/>
          <c:x val="0.167353514314434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'GMT2'!$W$3:$W$7</c:f>
                <c:numCache>
                  <c:formatCode>General</c:formatCode>
                  <c:ptCount val="5"/>
                  <c:pt idx="0">
                    <c:v>4.320649556</c:v>
                  </c:pt>
                  <c:pt idx="1">
                    <c:v>7.159548393</c:v>
                  </c:pt>
                  <c:pt idx="2">
                    <c:v>9.05079734</c:v>
                  </c:pt>
                  <c:pt idx="3">
                    <c:v>12.98664994</c:v>
                  </c:pt>
                  <c:pt idx="4">
                    <c:v>10.93433747</c:v>
                  </c:pt>
                </c:numCache>
              </c:numRef>
            </c:plus>
            <c:minus>
              <c:numRef>
                <c:f>'GMT2'!$Y$3:$Y$7</c:f>
                <c:numCache>
                  <c:formatCode>General</c:formatCode>
                  <c:ptCount val="5"/>
                  <c:pt idx="0">
                    <c:v>4.320649552999999</c:v>
                  </c:pt>
                  <c:pt idx="1">
                    <c:v>7.159548399999998</c:v>
                  </c:pt>
                  <c:pt idx="2">
                    <c:v>9.05079734</c:v>
                  </c:pt>
                  <c:pt idx="3">
                    <c:v>12.98664994</c:v>
                  </c:pt>
                  <c:pt idx="4">
                    <c:v>10.93433748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'GMT2'!$X$3:$X$7</c:f>
              <c:numCache>
                <c:formatCode>0.00</c:formatCode>
                <c:ptCount val="5"/>
                <c:pt idx="0">
                  <c:v>9.432142857</c:v>
                </c:pt>
                <c:pt idx="1">
                  <c:v>17.14880952</c:v>
                </c:pt>
                <c:pt idx="2">
                  <c:v>27.08690476</c:v>
                </c:pt>
                <c:pt idx="3">
                  <c:v>43.61765873</c:v>
                </c:pt>
                <c:pt idx="4">
                  <c:v>63.18568033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22275048"/>
        <c:axId val="-2122278040"/>
      </c:barChart>
      <c:catAx>
        <c:axId val="-2122275048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2278040"/>
        <c:crosses val="autoZero"/>
        <c:auto val="1"/>
        <c:lblAlgn val="ctr"/>
        <c:lblOffset val="100"/>
        <c:noMultiLvlLbl val="0"/>
      </c:catAx>
      <c:valAx>
        <c:axId val="-2122278040"/>
        <c:scaling>
          <c:orientation val="minMax"/>
          <c:max val="8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DAYS PER YEAR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21827454616906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22275048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'GMT2'!$AA$10</c:f>
          <c:strCache>
            <c:ptCount val="1"/>
            <c:pt idx="0">
              <c:v>EDMONTON SP DAYS ABOVE 30C
projected change per degree of global mean temperature change relative to 1980-2009 = 2.8 days</c:v>
            </c:pt>
          </c:strCache>
        </c:strRef>
      </c:tx>
      <c:layout>
        <c:manualLayout>
          <c:xMode val="edge"/>
          <c:yMode val="edge"/>
          <c:x val="0.180680437976579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'GMT2'!$Z$3:$Z$7</c:f>
                <c:numCache>
                  <c:formatCode>General</c:formatCode>
                  <c:ptCount val="5"/>
                  <c:pt idx="0">
                    <c:v>1.689777186</c:v>
                  </c:pt>
                  <c:pt idx="1">
                    <c:v>3.569625476</c:v>
                  </c:pt>
                  <c:pt idx="2">
                    <c:v>4.088598574000001</c:v>
                  </c:pt>
                  <c:pt idx="3">
                    <c:v>9.0823949</c:v>
                  </c:pt>
                  <c:pt idx="4">
                    <c:v>12.60274812</c:v>
                  </c:pt>
                </c:numCache>
              </c:numRef>
            </c:plus>
            <c:minus>
              <c:numRef>
                <c:f>'GMT2'!$AB$3:$AB$7</c:f>
                <c:numCache>
                  <c:formatCode>General</c:formatCode>
                  <c:ptCount val="5"/>
                  <c:pt idx="0">
                    <c:v>1.689777186</c:v>
                  </c:pt>
                  <c:pt idx="1">
                    <c:v>3.569625476</c:v>
                  </c:pt>
                  <c:pt idx="2">
                    <c:v>4.088598559999999</c:v>
                  </c:pt>
                  <c:pt idx="3">
                    <c:v>9.082394909999997</c:v>
                  </c:pt>
                  <c:pt idx="4">
                    <c:v>12.60274812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'GMT2'!$AA$3:$AA$7</c:f>
              <c:numCache>
                <c:formatCode>0.00</c:formatCode>
                <c:ptCount val="5"/>
                <c:pt idx="0">
                  <c:v>2.824761905</c:v>
                </c:pt>
                <c:pt idx="1">
                  <c:v>6.362857143</c:v>
                </c:pt>
                <c:pt idx="2">
                  <c:v>10.8152381</c:v>
                </c:pt>
                <c:pt idx="3">
                  <c:v>20.87818452</c:v>
                </c:pt>
                <c:pt idx="4">
                  <c:v>36.26186232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53756584"/>
        <c:axId val="-2053753672"/>
      </c:barChart>
      <c:catAx>
        <c:axId val="-2053756584"/>
        <c:scaling>
          <c:orientation val="minMax"/>
        </c:scaling>
        <c:delete val="0"/>
        <c:axPos val="b"/>
        <c:majorTickMark val="out"/>
        <c:minorTickMark val="none"/>
        <c:tickLblPos val="nextTo"/>
        <c:crossAx val="-2053753672"/>
        <c:crosses val="autoZero"/>
        <c:auto val="1"/>
        <c:lblAlgn val="ctr"/>
        <c:lblOffset val="100"/>
        <c:noMultiLvlLbl val="0"/>
      </c:catAx>
      <c:valAx>
        <c:axId val="-2053753672"/>
        <c:scaling>
          <c:orientation val="minMax"/>
          <c:max val="6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DAYS PER YEAR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22480997928044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53756584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chart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chart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chart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chart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chart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chart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chart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chart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chart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chart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231" workbookViewId="0" zoomToFit="1"/>
  </sheetViews>
  <pageMargins left="0.75" right="0.75" top="1" bottom="1" header="0.5" footer="0.5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10"/>
  <sheetViews>
    <sheetView workbookViewId="0">
      <selection activeCell="A2" sqref="A2"/>
    </sheetView>
  </sheetViews>
  <sheetFormatPr baseColWidth="10" defaultRowHeight="15" x14ac:dyDescent="0"/>
  <cols>
    <col min="8" max="8" width="17.5" customWidth="1"/>
    <col min="23" max="23" width="16.83203125" customWidth="1"/>
    <col min="26" max="26" width="16" customWidth="1"/>
    <col min="29" max="29" width="13" customWidth="1"/>
    <col min="32" max="32" width="19" customWidth="1"/>
  </cols>
  <sheetData>
    <row r="1" spans="1:109" s="2" customFormat="1" ht="120">
      <c r="A1" s="2" t="s">
        <v>126</v>
      </c>
      <c r="B1" s="2" t="str">
        <f>'GMT DATA'!B1</f>
        <v>avg.winter.djf.temp.minus1SD</v>
      </c>
      <c r="C1" s="2" t="str">
        <f>CONCATENATE($A$1," Average Winter (Dec-Feb) Temperature ")</f>
        <v xml:space="preserve">Edmonton SP Average Winter (Dec-Feb) Temperature </v>
      </c>
      <c r="D1" s="2" t="str">
        <f>'GMT DATA'!D1</f>
        <v>avg.winter.djf.temp.plus1SD</v>
      </c>
      <c r="E1" s="2" t="str">
        <f>'GMT DATA'!E1</f>
        <v>avg.summer.jja.temp.minus1SD</v>
      </c>
      <c r="F1" s="2" t="str">
        <f>CONCATENATE($A$1," Average Summer (Jun-Aug) Temperature ")</f>
        <v xml:space="preserve">Edmonton SP Average Summer (Jun-Aug) Temperature </v>
      </c>
      <c r="G1" s="2" t="str">
        <f>'GMT DATA'!G1</f>
        <v>avg.summer.jja.temp.plus1SD</v>
      </c>
      <c r="H1" s="2" t="str">
        <f>'GMT DATA'!H1</f>
        <v>avg.growing.mjja.temp.minus1SD</v>
      </c>
      <c r="I1" s="2" t="str">
        <f>CONCATENATE($A$1," Average Growing Season (May-Aug) Temperature")</f>
        <v>Edmonton SP Average Growing Season (May-Aug) Temperature</v>
      </c>
      <c r="J1" s="2" t="str">
        <f>'GMT DATA'!J1</f>
        <v>avg.growing.mjja.temp.plus1SD</v>
      </c>
      <c r="K1" s="2" t="str">
        <f>'GMT DATA'!K1</f>
        <v>avg.jan.temp.minus1SD</v>
      </c>
      <c r="L1" s="2" t="str">
        <f>CONCATENATE($A$1," Average January Temperature")</f>
        <v>Edmonton SP Average January Temperature</v>
      </c>
      <c r="M1" s="2" t="str">
        <f>'GMT DATA'!M1</f>
        <v>avg.jan.temp.plus1SD</v>
      </c>
      <c r="N1" s="2" t="str">
        <f>'GMT DATA'!N1</f>
        <v>avg.jul.temp.minus1SD</v>
      </c>
      <c r="O1" s="2" t="str">
        <f>CONCATENATE($A$1," Average July Temperature")</f>
        <v>Edmonton SP Average July Temperature</v>
      </c>
      <c r="P1" s="2" t="str">
        <f>'GMT DATA'!P1</f>
        <v>avg.jul.temp.plus1SD</v>
      </c>
      <c r="Q1" s="2" t="str">
        <f>'GMT DATA'!Q1</f>
        <v>coldest.day.minus1SD</v>
      </c>
      <c r="R1" s="2" t="str">
        <f>CONCATENATE($A$1," Temperature on the Coldest Day of the Year")</f>
        <v>Edmonton SP Temperature on the Coldest Day of the Year</v>
      </c>
      <c r="S1" s="2" t="str">
        <f>'GMT DATA'!S1</f>
        <v>coldest.day.plus1SD</v>
      </c>
      <c r="T1" s="2" t="str">
        <f>'GMT DATA'!T1</f>
        <v>warmest.day.minus1SD</v>
      </c>
      <c r="U1" s="2" t="str">
        <f>CONCATENATE($A$1," Temperature on the Warmest Day of the Year")</f>
        <v>Edmonton SP Temperature on the Warmest Day of the Year</v>
      </c>
      <c r="V1" s="2" t="str">
        <f>'GMT DATA'!V1</f>
        <v>warmest.day.plus1SD</v>
      </c>
      <c r="W1" s="2" t="str">
        <f>'GMT DATA'!W1</f>
        <v>tmax.above.25.minus1SD</v>
      </c>
      <c r="X1" s="2" t="str">
        <f>CONCATENATE($A$1," Days above 25C")</f>
        <v>Edmonton SP Days above 25C</v>
      </c>
      <c r="Y1" s="2" t="str">
        <f>'GMT DATA'!Y1</f>
        <v>tmax.above.25.plus1SD</v>
      </c>
      <c r="Z1" s="2" t="str">
        <f>'GMT DATA'!Z1</f>
        <v>tmax.above.30.minus1SD</v>
      </c>
      <c r="AA1" s="2" t="str">
        <f>CONCATENATE($A$1," Days Above 30C")</f>
        <v>Edmonton SP Days Above 30C</v>
      </c>
      <c r="AB1" s="2" t="str">
        <f>'GMT DATA'!AB1</f>
        <v>tmax.above.30.plus1SD</v>
      </c>
      <c r="AC1" s="2" t="str">
        <f>'GMT DATA'!AC1</f>
        <v>tmin.below.5.minus1SD</v>
      </c>
      <c r="AD1" s="2" t="str">
        <f>CONCATENATE($A$1," Days Below 5C")</f>
        <v>Edmonton SP Days Below 5C</v>
      </c>
      <c r="AE1" s="2" t="str">
        <f>'GMT DATA'!AE1</f>
        <v>tmin.below.5.plus1SD</v>
      </c>
      <c r="AF1" s="2" t="str">
        <f>'GMT DATA'!AF1</f>
        <v>tmin.below.minus.30.minus1SD</v>
      </c>
      <c r="AG1" s="2" t="str">
        <f>CONCATENATE($A$1," Days Below -30C")</f>
        <v>Edmonton SP Days Below -30C</v>
      </c>
      <c r="AH1" s="2" t="str">
        <f>'GMT DATA'!AH1</f>
        <v>tmin.below.minus.30.plus1SD</v>
      </c>
      <c r="AI1" s="2" t="str">
        <f>'GMT DATA'!AI1</f>
        <v>fall.first.freeze.minus1SD</v>
      </c>
      <c r="AJ1" s="2" t="str">
        <f>CONCATENATE($A$1," Date of First Freeze in Fall")</f>
        <v>Edmonton SP Date of First Freeze in Fall</v>
      </c>
      <c r="AK1" s="2" t="str">
        <f>'GMT DATA'!AK1</f>
        <v>fall.first.freeze.plus1SD</v>
      </c>
      <c r="AL1" s="2" t="str">
        <f>'GMT DATA'!AL1</f>
        <v>spring.last.freeze.minus1SD</v>
      </c>
      <c r="AM1" s="2" t="str">
        <f>CONCATENATE($A$1," Date of Last Freeze in Spring")</f>
        <v>Edmonton SP Date of Last Freeze in Spring</v>
      </c>
      <c r="AN1" s="2" t="str">
        <f>'GMT DATA'!AN1</f>
        <v>spring.last.freeze.plus1SD</v>
      </c>
      <c r="AO1" s="2" t="str">
        <f>'GMT DATA'!AO1</f>
        <v>frost.free.season.length.minus1SD</v>
      </c>
      <c r="AP1" s="2" t="str">
        <f>CONCATENATE($A$1," Length of Frost-Free Season")</f>
        <v>Edmonton SP Length of Frost-Free Season</v>
      </c>
      <c r="AQ1" s="2" t="str">
        <f>'GMT DATA'!AQ1</f>
        <v>frost.free.season.length.plus1SD</v>
      </c>
      <c r="AR1" s="2" t="str">
        <f>'GMT DATA'!AR1</f>
        <v>growing.season.start.minus1SD</v>
      </c>
      <c r="AS1" s="2" t="str">
        <f>CONCATENATE($A$1," Start of Growing Season")</f>
        <v>Edmonton SP Start of Growing Season</v>
      </c>
      <c r="AT1" s="2" t="str">
        <f>'GMT DATA'!AT1</f>
        <v>growing.season.start.plus1SD</v>
      </c>
      <c r="AU1" s="2" t="str">
        <f>'GMT DATA'!AU1</f>
        <v>growing.season.end.minus1SD</v>
      </c>
      <c r="AV1" s="2" t="str">
        <f>CONCATENATE($A$1," End of Growing Season ")</f>
        <v xml:space="preserve">Edmonton SP End of Growing Season </v>
      </c>
      <c r="AW1" s="2" t="str">
        <f>'GMT DATA'!AW1</f>
        <v>growing.season.end.plus1SD</v>
      </c>
      <c r="AX1" s="2" t="str">
        <f>'GMT DATA'!AX1</f>
        <v>growing.season.length.minus1SD</v>
      </c>
      <c r="AY1" s="2" t="str">
        <f>CONCATENATE($A$1," Length of Growing Season ")</f>
        <v xml:space="preserve">Edmonton SP Length of Growing Season </v>
      </c>
      <c r="AZ1" s="2" t="str">
        <f>'GMT DATA'!AZ1</f>
        <v>growing.season.length.plus1SD</v>
      </c>
      <c r="BA1" s="2" t="str">
        <f>'GMT DATA'!BA1</f>
        <v>degree.days.0C.minus1SD</v>
      </c>
      <c r="BB1" s="2" t="str">
        <f>CONCATENATE($A$1," Degree-Days Above 0C")</f>
        <v>Edmonton SP Degree-Days Above 0C</v>
      </c>
      <c r="BC1" s="2" t="str">
        <f>'GMT DATA'!BC1</f>
        <v>degree.days.0C.plus1SD</v>
      </c>
      <c r="BD1" s="2" t="str">
        <f>'GMT DATA'!BD1</f>
        <v>degree.days.5C.minus1SD</v>
      </c>
      <c r="BE1" s="2" t="str">
        <f>CONCATENATE($A$1," Degree-Days Above 5C")</f>
        <v>Edmonton SP Degree-Days Above 5C</v>
      </c>
      <c r="BF1" s="2" t="str">
        <f>'GMT DATA'!BF1</f>
        <v>degree.days.5C.plus1SD</v>
      </c>
      <c r="BG1" s="2" t="str">
        <f>'GMT DATA'!BG1</f>
        <v>degree.days.6C.minus1SD</v>
      </c>
      <c r="BH1" s="2" t="str">
        <f>CONCATENATE($A$1," Degree-Days Above 6C")</f>
        <v>Edmonton SP Degree-Days Above 6C</v>
      </c>
      <c r="BI1" s="2" t="str">
        <f>'GMT DATA'!BI1</f>
        <v>degree.days.6C.plus1SD</v>
      </c>
      <c r="BJ1" s="2" t="str">
        <f>'GMT DATA'!BJ1</f>
        <v>degree.days.7C.minus1SD</v>
      </c>
      <c r="BK1" s="2" t="str">
        <f>CONCATENATE($A$1," Degree-Days Above 7C")</f>
        <v>Edmonton SP Degree-Days Above 7C</v>
      </c>
      <c r="BL1" s="2" t="str">
        <f>'GMT DATA'!BL1</f>
        <v>degree.days.7C.plus1SD</v>
      </c>
      <c r="BM1" s="2" t="str">
        <f>'GMT DATA'!BM1</f>
        <v>degree.days.10C.minus1SD</v>
      </c>
      <c r="BN1" s="2" t="str">
        <f>CONCATENATE($A$1," Degree-Days Above 10C")</f>
        <v>Edmonton SP Degree-Days Above 10C</v>
      </c>
      <c r="BO1" s="2" t="str">
        <f>'GMT DATA'!BO1</f>
        <v>degree.days.10C.plus1SD</v>
      </c>
      <c r="BP1" s="2" t="str">
        <f>'GMT DATA'!BP1</f>
        <v>degree.days.15C.minus1SD</v>
      </c>
      <c r="BQ1" s="2" t="str">
        <f>CONCATENATE($A$1," Degree-Days Above 15C")</f>
        <v>Edmonton SP Degree-Days Above 15C</v>
      </c>
      <c r="BR1" s="2" t="str">
        <f>'GMT DATA'!BR1</f>
        <v>degree.days.15C.plus1SD</v>
      </c>
      <c r="BS1" s="2" t="str">
        <f>'GMT DATA'!BS1</f>
        <v>heating.degree.days.18C.minus1SD</v>
      </c>
      <c r="BT1" s="2" t="str">
        <f>CONCATENATE($A$1," Heating Degree-Days Below 18C")</f>
        <v>Edmonton SP Heating Degree-Days Below 18C</v>
      </c>
      <c r="BU1" s="2" t="str">
        <f>'GMT DATA'!BU1</f>
        <v>heating.degree.days.18C.plus1SD</v>
      </c>
      <c r="BV1" s="2" t="str">
        <f>'GMT DATA'!BV1</f>
        <v>corn.heat.units.minus1SD</v>
      </c>
      <c r="BW1" s="2" t="str">
        <f>CONCATENATE($A$1," Corn Heat Units")</f>
        <v>Edmonton SP Corn Heat Units</v>
      </c>
      <c r="BX1" s="2" t="str">
        <f>'GMT DATA'!BX1</f>
        <v>corn.heat.units.plus1SD</v>
      </c>
      <c r="BY1" s="2" t="str">
        <f>'GMT DATA'!BY1</f>
        <v>winter.sondjfma.pr.minus1SD</v>
      </c>
      <c r="BZ1" s="2" t="str">
        <f>CONCATENATE($A$1," Winter (Sep-Apr) Precipitation")</f>
        <v>Edmonton SP Winter (Sep-Apr) Precipitation</v>
      </c>
      <c r="CA1" s="2" t="str">
        <f>'GMT DATA'!CA1</f>
        <v>winter.sondjfma.pr.plus1SD</v>
      </c>
      <c r="CB1" s="2" t="str">
        <f>'GMT DATA'!CB1</f>
        <v>growing.season.amjj.pr.minus1SD</v>
      </c>
      <c r="CC1" s="2" t="str">
        <f>CONCATENATE($A$1," Growing Season (Apr-Jul) Precipitation")</f>
        <v>Edmonton SP Growing Season (Apr-Jul) Precipitation</v>
      </c>
      <c r="CD1" s="2" t="str">
        <f>'GMT DATA'!CD1</f>
        <v>growing.season.amjj.pr.plus1SD</v>
      </c>
      <c r="CE1" s="2" t="str">
        <f>'GMT DATA'!CE1</f>
        <v>growing.season.mjja.pr.minus1SD</v>
      </c>
      <c r="CF1" s="2" t="str">
        <f>CONCATENATE($A$1," Growing Season (May-Aug) Precipitation")</f>
        <v>Edmonton SP Growing Season (May-Aug) Precipitation</v>
      </c>
      <c r="CG1" s="2" t="str">
        <f>'GMT DATA'!CG1</f>
        <v>growing.season.mjja.pr.plus1SD</v>
      </c>
      <c r="CH1" s="2" t="str">
        <f>'GMT DATA'!CH1</f>
        <v>wettest.day.minus1SD</v>
      </c>
      <c r="CI1" s="2" t="str">
        <f>CONCATENATE($A$1," Precipitation on Wettest Day of the Year")</f>
        <v>Edmonton SP Precipitation on Wettest Day of the Year</v>
      </c>
      <c r="CJ1" s="2" t="str">
        <f>'GMT DATA'!CJ1</f>
        <v>wettest.day.plus1SD</v>
      </c>
      <c r="CK1" s="2" t="str">
        <f>'GMT DATA'!CK1</f>
        <v>winter.sondjfma.dry.days.minus1SD</v>
      </c>
      <c r="CL1" s="2" t="str">
        <f>CONCATENATE($A$1," Winter (Sep-Apr) Dry Days ")</f>
        <v xml:space="preserve">Edmonton SP Winter (Sep-Apr) Dry Days </v>
      </c>
      <c r="CM1" s="2" t="str">
        <f>'GMT DATA'!CM1</f>
        <v>winter.sondjfma.dry.days.plus1SD</v>
      </c>
      <c r="CN1" s="2" t="str">
        <f>'GMT DATA'!CN1</f>
        <v>summer.mjja.dry.days.minus1SD</v>
      </c>
      <c r="CO1" s="2" t="str">
        <f>CONCATENATE($A$1," Summer (May-Aug) Dry Days ")</f>
        <v xml:space="preserve">Edmonton SP Summer (May-Aug) Dry Days </v>
      </c>
      <c r="CP1" s="2" t="str">
        <f>'GMT DATA'!CP1</f>
        <v>summer.mjja.dry.days.plus1SD</v>
      </c>
      <c r="CQ1" s="2" t="str">
        <f>'GMT DATA'!CQ1</f>
        <v>pr.above.0.2mm.minus1SD</v>
      </c>
      <c r="CR1" s="2" t="str">
        <f>CONCATENATE($A$1," Wet Days with Precipitation Above 0.2mm ")</f>
        <v xml:space="preserve">Edmonton SP Wet Days with Precipitation Above 0.2mm </v>
      </c>
      <c r="CS1" s="2" t="str">
        <f>'GMT DATA'!CS1</f>
        <v>pr.above.0.2mm.plus1SD</v>
      </c>
      <c r="CT1" s="2" t="str">
        <f>'GMT DATA'!CT1</f>
        <v>pr.above.25mm.minus1SD</v>
      </c>
      <c r="CU1" s="2" t="str">
        <f>CONCATENATE($A$1," Days with Precipitation Above 25mm ")</f>
        <v xml:space="preserve">Edmonton SP Days with Precipitation Above 25mm </v>
      </c>
      <c r="CV1" s="2" t="str">
        <f>'GMT DATA'!CV1</f>
        <v>pr.above.25mm.plus1SD</v>
      </c>
      <c r="CW1" s="2" t="str">
        <f>'GMT DATA'!CW1</f>
        <v>winter.sondjfma.pr.as.snow.minus1SD</v>
      </c>
      <c r="CX1" s="2" t="str">
        <f>CONCATENATE($A$1," Percentage of Winter Precipitation as Snow")</f>
        <v>Edmonton SP Percentage of Winter Precipitation as Snow</v>
      </c>
      <c r="CY1" s="2" t="str">
        <f>'GMT DATA'!CY1</f>
        <v>winter.sondjfma.pr.as.snow.plus1SD</v>
      </c>
      <c r="CZ1" s="2" t="str">
        <f>'GMT DATA'!CZ1</f>
        <v>annual.heat.moisture.index.minus1SD</v>
      </c>
      <c r="DA1" s="2" t="str">
        <f>CONCATENATE($A$1," Annual Heat Moisture Index")</f>
        <v>Edmonton SP Annual Heat Moisture Index</v>
      </c>
      <c r="DB1" s="2" t="str">
        <f>'GMT DATA'!DB1</f>
        <v>annual.heat.moisture.index.plus1SD</v>
      </c>
      <c r="DC1" s="2" t="str">
        <f>'GMT DATA'!DC1</f>
        <v>summer.heat.moisture.index.minus1SD</v>
      </c>
      <c r="DD1" s="2" t="str">
        <f>CONCATENATE($A$1," Summer Heat Moisture Index")</f>
        <v>Edmonton SP Summer Heat Moisture Index</v>
      </c>
      <c r="DE1" s="2" t="str">
        <f>'GMT DATA'!DE1</f>
        <v>summer.heat.moisture.index.plus1SD</v>
      </c>
    </row>
    <row r="2" spans="1:109">
      <c r="A2" t="str">
        <f>IF(AND('GMT DATA'!A2&lt;&gt;"NA",'GMT DATA'!A2&lt;&gt;"Inf"),'GMT DATA'!A2,"")</f>
        <v>1980-2009</v>
      </c>
      <c r="B2" s="1" t="str">
        <f>IF(AND('GMT DATA'!B2&lt;&gt;"NA",'GMT DATA'!B2&lt;&gt;"Inf"),'GMT DATA'!B2,"")</f>
        <v/>
      </c>
      <c r="C2" s="1">
        <f>IF(AND('GMT DATA'!C2&lt;&gt;"NA",'GMT DATA'!C2&lt;&gt;"Inf"),'GMT DATA'!C2,"")</f>
        <v>-8.8344360030000004</v>
      </c>
      <c r="D2" s="1" t="str">
        <f>IF(AND('GMT DATA'!D2&lt;&gt;"NA",'GMT DATA'!D2&lt;&gt;"Inf"),'GMT DATA'!D2,"")</f>
        <v/>
      </c>
      <c r="E2" s="1" t="str">
        <f>IF(AND('GMT DATA'!E2&lt;&gt;"NA",'GMT DATA'!E2&lt;&gt;"Inf"),'GMT DATA'!E2,"")</f>
        <v/>
      </c>
      <c r="F2" s="1">
        <f>IF(AND('GMT DATA'!F2&lt;&gt;"NA",'GMT DATA'!F2&lt;&gt;"Inf"),'GMT DATA'!F2,"")</f>
        <v>15.84965219</v>
      </c>
      <c r="G2" s="1" t="str">
        <f>IF(AND('GMT DATA'!G2&lt;&gt;"NA",'GMT DATA'!G2&lt;&gt;"Inf"),'GMT DATA'!G2,"")</f>
        <v/>
      </c>
      <c r="H2" s="1" t="str">
        <f>IF(AND('GMT DATA'!H2&lt;&gt;"NA",'GMT DATA'!H2&lt;&gt;"Inf"),'GMT DATA'!H2,"")</f>
        <v/>
      </c>
      <c r="I2" s="1">
        <f>IF(AND('GMT DATA'!I2&lt;&gt;"NA",'GMT DATA'!I2&lt;&gt;"Inf"),'GMT DATA'!I2,"")</f>
        <v>14.5938283</v>
      </c>
      <c r="J2" s="1" t="str">
        <f>IF(AND('GMT DATA'!J2&lt;&gt;"NA",'GMT DATA'!J2&lt;&gt;"Inf"),'GMT DATA'!J2,"")</f>
        <v/>
      </c>
      <c r="K2" s="1" t="str">
        <f>IF(AND('GMT DATA'!K2&lt;&gt;"NA",'GMT DATA'!K2&lt;&gt;"Inf"),'GMT DATA'!K2,"")</f>
        <v/>
      </c>
      <c r="L2" s="1">
        <f>IF(AND('GMT DATA'!L2&lt;&gt;"NA",'GMT DATA'!L2&lt;&gt;"Inf"),'GMT DATA'!L2,"")</f>
        <v>-10.1225062</v>
      </c>
      <c r="M2" s="1" t="str">
        <f>IF(AND('GMT DATA'!M2&lt;&gt;"NA",'GMT DATA'!M2&lt;&gt;"Inf"),'GMT DATA'!M2,"")</f>
        <v/>
      </c>
      <c r="N2" s="1" t="str">
        <f>IF(AND('GMT DATA'!N2&lt;&gt;"NA",'GMT DATA'!N2&lt;&gt;"Inf"),'GMT DATA'!N2,"")</f>
        <v/>
      </c>
      <c r="O2" s="1">
        <f>IF(AND('GMT DATA'!O2&lt;&gt;"NA",'GMT DATA'!O2&lt;&gt;"Inf"),'GMT DATA'!O2,"")</f>
        <v>16.96558409</v>
      </c>
      <c r="P2" s="1" t="str">
        <f>IF(AND('GMT DATA'!P2&lt;&gt;"NA",'GMT DATA'!P2&lt;&gt;"Inf"),'GMT DATA'!P2,"")</f>
        <v/>
      </c>
      <c r="Q2" s="1" t="str">
        <f>IF(AND('GMT DATA'!Q2&lt;&gt;"NA",'GMT DATA'!Q2&lt;&gt;"Inf"),'GMT DATA'!Q2,"")</f>
        <v/>
      </c>
      <c r="R2" s="1">
        <f>IF(AND('GMT DATA'!R2&lt;&gt;"NA",'GMT DATA'!R2&lt;&gt;"Inf"),'GMT DATA'!R2,"")</f>
        <v>-33.049999999999997</v>
      </c>
      <c r="S2" s="1" t="str">
        <f>IF(AND('GMT DATA'!S2&lt;&gt;"NA",'GMT DATA'!S2&lt;&gt;"Inf"),'GMT DATA'!S2,"")</f>
        <v/>
      </c>
      <c r="T2" s="1" t="str">
        <f>IF(AND('GMT DATA'!T2&lt;&gt;"NA",'GMT DATA'!T2&lt;&gt;"Inf"),'GMT DATA'!T2,"")</f>
        <v/>
      </c>
      <c r="U2" s="1">
        <f>IF(AND('GMT DATA'!U2&lt;&gt;"NA",'GMT DATA'!U2&lt;&gt;"Inf"),'GMT DATA'!U2,"")</f>
        <v>23.34666665</v>
      </c>
      <c r="V2" s="1" t="str">
        <f>IF(AND('GMT DATA'!V2&lt;&gt;"NA",'GMT DATA'!V2&lt;&gt;"Inf"),'GMT DATA'!V2,"")</f>
        <v/>
      </c>
      <c r="W2" s="1" t="str">
        <f>IF(AND('GMT DATA'!W2&lt;&gt;"NA",'GMT DATA'!W2&lt;&gt;"Inf"),'GMT DATA'!W2,"")</f>
        <v/>
      </c>
      <c r="X2" s="1">
        <f>IF(AND('GMT DATA'!X2&lt;&gt;"NA",'GMT DATA'!X2&lt;&gt;"Inf"),'GMT DATA'!X2,"")</f>
        <v>26.166666670000001</v>
      </c>
      <c r="Y2" s="1" t="str">
        <f>IF(AND('GMT DATA'!Y2&lt;&gt;"NA",'GMT DATA'!Y2&lt;&gt;"Inf"),'GMT DATA'!Y2,"")</f>
        <v/>
      </c>
      <c r="Z2" s="1" t="str">
        <f>IF(AND('GMT DATA'!Z2&lt;&gt;"NA",'GMT DATA'!Z2&lt;&gt;"Inf"),'GMT DATA'!Z2,"")</f>
        <v/>
      </c>
      <c r="AA2" s="1">
        <f>IF(AND('GMT DATA'!AA2&lt;&gt;"NA",'GMT DATA'!AA2&lt;&gt;"Inf"),'GMT DATA'!AA2,"")</f>
        <v>2.8333333330000001</v>
      </c>
      <c r="AB2" s="1" t="str">
        <f>IF(AND('GMT DATA'!AB2&lt;&gt;"NA",'GMT DATA'!AB2&lt;&gt;"Inf"),'GMT DATA'!AB2,"")</f>
        <v/>
      </c>
      <c r="AC2" s="1" t="str">
        <f>IF(AND('GMT DATA'!AC2&lt;&gt;"NA",'GMT DATA'!AC2&lt;&gt;"Inf"),'GMT DATA'!AC2,"")</f>
        <v/>
      </c>
      <c r="AD2" s="1">
        <f>IF(AND('GMT DATA'!AD2&lt;&gt;"NA",'GMT DATA'!AD2&lt;&gt;"Inf"),'GMT DATA'!AD2,"")</f>
        <v>239.3</v>
      </c>
      <c r="AE2" s="1" t="str">
        <f>IF(AND('GMT DATA'!AE2&lt;&gt;"NA",'GMT DATA'!AE2&lt;&gt;"Inf"),'GMT DATA'!AE2,"")</f>
        <v/>
      </c>
      <c r="AF2" s="1" t="str">
        <f>IF(AND('GMT DATA'!AF2&lt;&gt;"NA",'GMT DATA'!AF2&lt;&gt;"Inf"),'GMT DATA'!AF2,"")</f>
        <v/>
      </c>
      <c r="AG2" s="1">
        <f>IF(AND('GMT DATA'!AG2&lt;&gt;"NA",'GMT DATA'!AG2&lt;&gt;"Inf"),'GMT DATA'!AG2,"")</f>
        <v>4.7</v>
      </c>
      <c r="AH2" s="1" t="str">
        <f>IF(AND('GMT DATA'!AH2&lt;&gt;"NA",'GMT DATA'!AH2&lt;&gt;"Inf"),'GMT DATA'!AH2,"")</f>
        <v/>
      </c>
      <c r="AI2" s="1" t="str">
        <f>IF(AND('GMT DATA'!AI2&lt;&gt;"NA",'GMT DATA'!AI2&lt;&gt;"Inf"),'GMT DATA'!AI2,"")</f>
        <v/>
      </c>
      <c r="AJ2" s="1">
        <f>IF(AND('GMT DATA'!AJ2&lt;&gt;"NA",'GMT DATA'!AJ2&lt;&gt;"Inf"),'GMT DATA'!AJ2,"")</f>
        <v>264.3</v>
      </c>
      <c r="AK2" s="1" t="str">
        <f>IF(AND('GMT DATA'!AK2&lt;&gt;"NA",'GMT DATA'!AK2&lt;&gt;"Inf"),'GMT DATA'!AK2,"")</f>
        <v/>
      </c>
      <c r="AL2" s="1" t="str">
        <f>IF(AND('GMT DATA'!AL2&lt;&gt;"NA",'GMT DATA'!AL2&lt;&gt;"Inf"),'GMT DATA'!AL2,"")</f>
        <v/>
      </c>
      <c r="AM2" s="1">
        <f>IF(AND('GMT DATA'!AM2&lt;&gt;"NA",'GMT DATA'!AM2&lt;&gt;"Inf"),'GMT DATA'!AM2,"")</f>
        <v>126.7333333</v>
      </c>
      <c r="AN2" s="1" t="str">
        <f>IF(AND('GMT DATA'!AN2&lt;&gt;"NA",'GMT DATA'!AN2&lt;&gt;"Inf"),'GMT DATA'!AN2,"")</f>
        <v/>
      </c>
      <c r="AO2" s="1" t="str">
        <f>IF(AND('GMT DATA'!AO2&lt;&gt;"NA",'GMT DATA'!AO2&lt;&gt;"Inf"),'GMT DATA'!AO2,"")</f>
        <v/>
      </c>
      <c r="AP2" s="1">
        <f>IF(AND('GMT DATA'!AP2&lt;&gt;"NA",'GMT DATA'!AP2&lt;&gt;"Inf"),'GMT DATA'!AP2,"")</f>
        <v>137.56666670000001</v>
      </c>
      <c r="AQ2" s="1" t="str">
        <f>IF(AND('GMT DATA'!AQ2&lt;&gt;"NA",'GMT DATA'!AQ2&lt;&gt;"Inf"),'GMT DATA'!AQ2,"")</f>
        <v/>
      </c>
      <c r="AR2" s="1" t="str">
        <f>IF(AND('GMT DATA'!AR2&lt;&gt;"NA",'GMT DATA'!AR2&lt;&gt;"Inf"),'GMT DATA'!AR2,"")</f>
        <v/>
      </c>
      <c r="AS2" s="1">
        <f>IF(AND('GMT DATA'!AS2&lt;&gt;"NA",'GMT DATA'!AS2&lt;&gt;"Inf"),'GMT DATA'!AS2,"")</f>
        <v>107.3666667</v>
      </c>
      <c r="AT2" s="1" t="str">
        <f>IF(AND('GMT DATA'!AT2&lt;&gt;"NA",'GMT DATA'!AT2&lt;&gt;"Inf"),'GMT DATA'!AT2,"")</f>
        <v/>
      </c>
      <c r="AU2" s="1" t="str">
        <f>IF(AND('GMT DATA'!AU2&lt;&gt;"NA",'GMT DATA'!AU2&lt;&gt;"Inf"),'GMT DATA'!AU2,"")</f>
        <v/>
      </c>
      <c r="AV2" s="1">
        <f>IF(AND('GMT DATA'!AV2&lt;&gt;"NA",'GMT DATA'!AV2&lt;&gt;"Inf"),'GMT DATA'!AV2,"")</f>
        <v>265.39999999999998</v>
      </c>
      <c r="AW2" s="1" t="str">
        <f>IF(AND('GMT DATA'!AW2&lt;&gt;"NA",'GMT DATA'!AW2&lt;&gt;"Inf"),'GMT DATA'!AW2,"")</f>
        <v/>
      </c>
      <c r="AX2" s="1" t="str">
        <f>IF(AND('GMT DATA'!AX2&lt;&gt;"NA",'GMT DATA'!AX2&lt;&gt;"Inf"),'GMT DATA'!AX2,"")</f>
        <v/>
      </c>
      <c r="AY2" s="1">
        <f>IF(AND('GMT DATA'!AY2&lt;&gt;"NA",'GMT DATA'!AY2&lt;&gt;"Inf"),'GMT DATA'!AY2,"")</f>
        <v>159.03333330000001</v>
      </c>
      <c r="AZ2" s="1" t="str">
        <f>IF(AND('GMT DATA'!AZ2&lt;&gt;"NA",'GMT DATA'!AZ2&lt;&gt;"Inf"),'GMT DATA'!AZ2,"")</f>
        <v/>
      </c>
      <c r="BA2" s="1" t="str">
        <f>IF(AND('GMT DATA'!BA2&lt;&gt;"NA",'GMT DATA'!BA2&lt;&gt;"Inf"),'GMT DATA'!BA2,"")</f>
        <v/>
      </c>
      <c r="BB2" s="1">
        <f>IF(AND('GMT DATA'!BB2&lt;&gt;"NA",'GMT DATA'!BB2&lt;&gt;"Inf"),'GMT DATA'!BB2,"")</f>
        <v>2563.696672</v>
      </c>
      <c r="BC2" s="1" t="str">
        <f>IF(AND('GMT DATA'!BC2&lt;&gt;"NA",'GMT DATA'!BC2&lt;&gt;"Inf"),'GMT DATA'!BC2,"")</f>
        <v/>
      </c>
      <c r="BD2" s="1" t="str">
        <f>IF(AND('GMT DATA'!BD2&lt;&gt;"NA",'GMT DATA'!BD2&lt;&gt;"Inf"),'GMT DATA'!BD2,"")</f>
        <v/>
      </c>
      <c r="BE2" s="1">
        <f>IF(AND('GMT DATA'!BE2&lt;&gt;"NA",'GMT DATA'!BE2&lt;&gt;"Inf"),'GMT DATA'!BE2,"")</f>
        <v>1501.156669</v>
      </c>
      <c r="BF2" s="1" t="str">
        <f>IF(AND('GMT DATA'!BF2&lt;&gt;"NA",'GMT DATA'!BF2&lt;&gt;"Inf"),'GMT DATA'!BF2,"")</f>
        <v/>
      </c>
      <c r="BG2" s="1" t="str">
        <f>IF(AND('GMT DATA'!BG2&lt;&gt;"NA",'GMT DATA'!BG2&lt;&gt;"Inf"),'GMT DATA'!BG2,"")</f>
        <v/>
      </c>
      <c r="BH2" s="1">
        <f>IF(AND('GMT DATA'!BH2&lt;&gt;"NA",'GMT DATA'!BH2&lt;&gt;"Inf"),'GMT DATA'!BH2,"")</f>
        <v>1320.6550010000001</v>
      </c>
      <c r="BI2" s="1" t="str">
        <f>IF(AND('GMT DATA'!BI2&lt;&gt;"NA",'GMT DATA'!BI2&lt;&gt;"Inf"),'GMT DATA'!BI2,"")</f>
        <v/>
      </c>
      <c r="BJ2" s="1" t="str">
        <f>IF(AND('GMT DATA'!BJ2&lt;&gt;"NA",'GMT DATA'!BJ2&lt;&gt;"Inf"),'GMT DATA'!BJ2,"")</f>
        <v/>
      </c>
      <c r="BK2" s="1">
        <f>IF(AND('GMT DATA'!BK2&lt;&gt;"NA",'GMT DATA'!BK2&lt;&gt;"Inf"),'GMT DATA'!BK2,"")</f>
        <v>1150.401668</v>
      </c>
      <c r="BL2" s="1" t="str">
        <f>IF(AND('GMT DATA'!BL2&lt;&gt;"NA",'GMT DATA'!BL2&lt;&gt;"Inf"),'GMT DATA'!BL2,"")</f>
        <v/>
      </c>
      <c r="BM2" s="1" t="str">
        <f>IF(AND('GMT DATA'!BM2&lt;&gt;"NA",'GMT DATA'!BM2&lt;&gt;"Inf"),'GMT DATA'!BM2,"")</f>
        <v/>
      </c>
      <c r="BN2" s="1">
        <f>IF(AND('GMT DATA'!BN2&lt;&gt;"NA",'GMT DATA'!BN2&lt;&gt;"Inf"),'GMT DATA'!BN2,"")</f>
        <v>705.37833250000006</v>
      </c>
      <c r="BO2" s="1" t="str">
        <f>IF(AND('GMT DATA'!BO2&lt;&gt;"NA",'GMT DATA'!BO2&lt;&gt;"Inf"),'GMT DATA'!BO2,"")</f>
        <v/>
      </c>
      <c r="BP2" s="1" t="str">
        <f>IF(AND('GMT DATA'!BP2&lt;&gt;"NA",'GMT DATA'!BP2&lt;&gt;"Inf"),'GMT DATA'!BP2,"")</f>
        <v/>
      </c>
      <c r="BQ2" s="1">
        <f>IF(AND('GMT DATA'!BQ2&lt;&gt;"NA",'GMT DATA'!BQ2&lt;&gt;"Inf"),'GMT DATA'!BQ2,"")</f>
        <v>193.24000040000001</v>
      </c>
      <c r="BR2" s="1" t="str">
        <f>IF(AND('GMT DATA'!BR2&lt;&gt;"NA",'GMT DATA'!BR2&lt;&gt;"Inf"),'GMT DATA'!BR2,"")</f>
        <v/>
      </c>
      <c r="BS2" s="1" t="str">
        <f>IF(AND('GMT DATA'!BS2&lt;&gt;"NA",'GMT DATA'!BS2&lt;&gt;"Inf"),'GMT DATA'!BS2,"")</f>
        <v/>
      </c>
      <c r="BT2" s="1">
        <f>IF(AND('GMT DATA'!BT2&lt;&gt;"NA",'GMT DATA'!BT2&lt;&gt;"Inf"),'GMT DATA'!BT2,"")</f>
        <v>5174.3183429999999</v>
      </c>
      <c r="BU2" s="1" t="str">
        <f>IF(AND('GMT DATA'!BU2&lt;&gt;"NA",'GMT DATA'!BU2&lt;&gt;"Inf"),'GMT DATA'!BU2,"")</f>
        <v/>
      </c>
      <c r="BV2" s="1" t="str">
        <f>IF(AND('GMT DATA'!BV2&lt;&gt;"NA",'GMT DATA'!BV2&lt;&gt;"Inf"),'GMT DATA'!BV2,"")</f>
        <v/>
      </c>
      <c r="BW2" s="1">
        <f>IF(AND('GMT DATA'!BW2&lt;&gt;"NA",'GMT DATA'!BW2&lt;&gt;"Inf"),'GMT DATA'!BW2,"")</f>
        <v>2154.9024290000002</v>
      </c>
      <c r="BX2" s="1" t="str">
        <f>IF(AND('GMT DATA'!BX2&lt;&gt;"NA",'GMT DATA'!BX2&lt;&gt;"Inf"),'GMT DATA'!BX2,"")</f>
        <v/>
      </c>
      <c r="BY2" s="1" t="str">
        <f>IF(AND('GMT DATA'!BY2&lt;&gt;"NA",'GMT DATA'!BY2&lt;&gt;"Inf"),'GMT DATA'!BY2,"")</f>
        <v/>
      </c>
      <c r="BZ2" s="1">
        <f>IF(AND('GMT DATA'!BZ2&lt;&gt;"NA",'GMT DATA'!BZ2&lt;&gt;"Inf"),'GMT DATA'!BZ2,"")</f>
        <v>190.07333149999999</v>
      </c>
      <c r="CA2" s="1" t="str">
        <f>IF(AND('GMT DATA'!CA2&lt;&gt;"NA",'GMT DATA'!CA2&lt;&gt;"Inf"),'GMT DATA'!CA2,"")</f>
        <v/>
      </c>
      <c r="CB2" s="1" t="str">
        <f>IF(AND('GMT DATA'!CB2&lt;&gt;"NA",'GMT DATA'!CB2&lt;&gt;"Inf"),'GMT DATA'!CB2,"")</f>
        <v/>
      </c>
      <c r="CC2" s="1">
        <f>IF(AND('GMT DATA'!CC2&lt;&gt;"NA",'GMT DATA'!CC2&lt;&gt;"Inf"),'GMT DATA'!CC2,"")</f>
        <v>263.57333369999998</v>
      </c>
      <c r="CD2" s="1" t="str">
        <f>IF(AND('GMT DATA'!CD2&lt;&gt;"NA",'GMT DATA'!CD2&lt;&gt;"Inf"),'GMT DATA'!CD2,"")</f>
        <v/>
      </c>
      <c r="CE2" s="1" t="str">
        <f>IF(AND('GMT DATA'!CE2&lt;&gt;"NA",'GMT DATA'!CE2&lt;&gt;"Inf"),'GMT DATA'!CE2,"")</f>
        <v/>
      </c>
      <c r="CF2" s="1">
        <f>IF(AND('GMT DATA'!CF2&lt;&gt;"NA",'GMT DATA'!CF2&lt;&gt;"Inf"),'GMT DATA'!CF2,"")</f>
        <v>300.2866669</v>
      </c>
      <c r="CG2" s="1" t="str">
        <f>IF(AND('GMT DATA'!CG2&lt;&gt;"NA",'GMT DATA'!CG2&lt;&gt;"Inf"),'GMT DATA'!CG2,"")</f>
        <v/>
      </c>
      <c r="CH2" s="1" t="str">
        <f>IF(AND('GMT DATA'!CH2&lt;&gt;"NA",'GMT DATA'!CH2&lt;&gt;"Inf"),'GMT DATA'!CH2,"")</f>
        <v/>
      </c>
      <c r="CI2" s="1">
        <f>IF(AND('GMT DATA'!CI2&lt;&gt;"NA",'GMT DATA'!CI2&lt;&gt;"Inf"),'GMT DATA'!CI2,"")</f>
        <v>41.156666250000001</v>
      </c>
      <c r="CJ2" s="1" t="str">
        <f>IF(AND('GMT DATA'!CJ2&lt;&gt;"NA",'GMT DATA'!CJ2&lt;&gt;"Inf"),'GMT DATA'!CJ2,"")</f>
        <v/>
      </c>
      <c r="CK2" s="1" t="str">
        <f>IF(AND('GMT DATA'!CK2&lt;&gt;"NA",'GMT DATA'!CK2&lt;&gt;"Inf"),'GMT DATA'!CK2,"")</f>
        <v/>
      </c>
      <c r="CL2" s="1">
        <f>IF(AND('GMT DATA'!CL2&lt;&gt;"NA",'GMT DATA'!CL2&lt;&gt;"Inf"),'GMT DATA'!CL2,"")</f>
        <v>178.93333329999999</v>
      </c>
      <c r="CM2" s="1" t="str">
        <f>IF(AND('GMT DATA'!CM2&lt;&gt;"NA",'GMT DATA'!CM2&lt;&gt;"Inf"),'GMT DATA'!CM2,"")</f>
        <v/>
      </c>
      <c r="CN2" s="1" t="str">
        <f>IF(AND('GMT DATA'!CN2&lt;&gt;"NA",'GMT DATA'!CN2&lt;&gt;"Inf"),'GMT DATA'!CN2,"")</f>
        <v/>
      </c>
      <c r="CO2" s="1">
        <f>IF(AND('GMT DATA'!CO2&lt;&gt;"NA",'GMT DATA'!CO2&lt;&gt;"Inf"),'GMT DATA'!CO2,"")</f>
        <v>72.233333329999994</v>
      </c>
      <c r="CP2" s="1" t="str">
        <f>IF(AND('GMT DATA'!CP2&lt;&gt;"NA",'GMT DATA'!CP2&lt;&gt;"Inf"),'GMT DATA'!CP2,"")</f>
        <v/>
      </c>
      <c r="CQ2" s="1" t="str">
        <f>IF(AND('GMT DATA'!CQ2&lt;&gt;"NA",'GMT DATA'!CQ2&lt;&gt;"Inf"),'GMT DATA'!CQ2,"")</f>
        <v/>
      </c>
      <c r="CR2" s="1">
        <f>IF(AND('GMT DATA'!CR2&lt;&gt;"NA",'GMT DATA'!CR2&lt;&gt;"Inf"),'GMT DATA'!CR2,"")</f>
        <v>113.6</v>
      </c>
      <c r="CS2" s="1" t="str">
        <f>IF(AND('GMT DATA'!CS2&lt;&gt;"NA",'GMT DATA'!CS2&lt;&gt;"Inf"),'GMT DATA'!CS2,"")</f>
        <v/>
      </c>
      <c r="CT2" s="1" t="str">
        <f>IF(AND('GMT DATA'!CT2&lt;&gt;"NA",'GMT DATA'!CT2&lt;&gt;"Inf"),'GMT DATA'!CT2,"")</f>
        <v/>
      </c>
      <c r="CU2" s="1">
        <f>IF(AND('GMT DATA'!CU2&lt;&gt;"NA",'GMT DATA'!CU2&lt;&gt;"Inf"),'GMT DATA'!CU2,"")</f>
        <v>2.2000000000000002</v>
      </c>
      <c r="CV2" s="1" t="str">
        <f>IF(AND('GMT DATA'!CV2&lt;&gt;"NA",'GMT DATA'!CV2&lt;&gt;"Inf"),'GMT DATA'!CV2,"")</f>
        <v/>
      </c>
      <c r="CW2" s="1" t="str">
        <f>IF(AND('GMT DATA'!CW2&lt;&gt;"NA",'GMT DATA'!CW2&lt;&gt;"Inf"),'GMT DATA'!CW2,"")</f>
        <v/>
      </c>
      <c r="CX2" s="1">
        <f>IF(AND('GMT DATA'!CX2&lt;&gt;"NA",'GMT DATA'!CX2&lt;&gt;"Inf"),'GMT DATA'!CX2,"")</f>
        <v>47.213495950000002</v>
      </c>
      <c r="CY2" s="1" t="str">
        <f>IF(AND('GMT DATA'!CY2&lt;&gt;"NA",'GMT DATA'!CY2&lt;&gt;"Inf"),'GMT DATA'!CY2,"")</f>
        <v/>
      </c>
      <c r="CZ2" s="1" t="str">
        <f>IF(AND('GMT DATA'!CZ2&lt;&gt;"NA",'GMT DATA'!CZ2&lt;&gt;"Inf"),'GMT DATA'!CZ2,"")</f>
        <v/>
      </c>
      <c r="DA2" s="1">
        <f>IF(AND('GMT DATA'!DA2&lt;&gt;"NA",'GMT DATA'!DA2&lt;&gt;"Inf"),'GMT DATA'!DA2,"")</f>
        <v>30.01005688</v>
      </c>
      <c r="DB2" s="1" t="str">
        <f>IF(AND('GMT DATA'!DB2&lt;&gt;"NA",'GMT DATA'!DB2&lt;&gt;"Inf"),'GMT DATA'!DB2,"")</f>
        <v/>
      </c>
      <c r="DC2" s="1" t="str">
        <f>IF(AND('GMT DATA'!DC2&lt;&gt;"NA",'GMT DATA'!DC2&lt;&gt;"Inf"),'GMT DATA'!DC2,"")</f>
        <v/>
      </c>
      <c r="DD2" s="1">
        <f>IF(AND('GMT DATA'!DD2&lt;&gt;"NA",'GMT DATA'!DD2&lt;&gt;"Inf"),'GMT DATA'!DD2,"")</f>
        <v>61.369182840000001</v>
      </c>
      <c r="DE2" s="1" t="str">
        <f>IF(AND('GMT DATA'!DE2&lt;&gt;"NA",'GMT DATA'!DE2&lt;&gt;"Inf"),'GMT DATA'!DE2,"")</f>
        <v/>
      </c>
    </row>
    <row r="3" spans="1:109">
      <c r="A3" t="str">
        <f>IF(AND('GMT DATA'!A3&lt;&gt;"NA",'GMT DATA'!A3&lt;&gt;"Inf"),'GMT DATA'!A3,"")</f>
        <v>+1C</v>
      </c>
      <c r="B3" s="1">
        <f>IF(AND('GMT DATA'!B3&lt;&gt;"NA",'GMT DATA'!B3&lt;&gt;"Inf"),'GMT DATA'!C3-'GMT DATA'!B3,"")</f>
        <v>0.76609098700000011</v>
      </c>
      <c r="C3" s="1">
        <f>IF(AND('GMT DATA'!C3&lt;&gt;"NA",'GMT DATA'!C3&lt;&gt;"Inf"),'GMT DATA'!C3,"")</f>
        <v>1.5419815880000001</v>
      </c>
      <c r="D3" s="1">
        <f>IF(AND('GMT DATA'!D3&lt;&gt;"NA",'GMT DATA'!D3&lt;&gt;"Inf"),'GMT DATA'!D3-'GMT DATA'!C3,"")</f>
        <v>0.76609098700000011</v>
      </c>
      <c r="E3" s="1">
        <f>IF(AND('GMT DATA'!E3&lt;&gt;"NA",'GMT DATA'!E3&lt;&gt;"Inf"),'GMT DATA'!F3-'GMT DATA'!E3,"")</f>
        <v>0.45681642999999994</v>
      </c>
      <c r="F3" s="1">
        <f>IF(AND('GMT DATA'!F3&lt;&gt;"NA",'GMT DATA'!F3&lt;&gt;"Inf"),'GMT DATA'!F3,"")</f>
        <v>1.1093019959999999</v>
      </c>
      <c r="G3" s="1">
        <f>IF(AND('GMT DATA'!G3&lt;&gt;"NA",'GMT DATA'!G3&lt;&gt;"Inf"),'GMT DATA'!G3-'GMT DATA'!F3,"")</f>
        <v>0.45681643100000002</v>
      </c>
      <c r="H3" s="1">
        <f>IF(AND('GMT DATA'!H3&lt;&gt;"NA",'GMT DATA'!H3&lt;&gt;"Inf"),'GMT DATA'!I3-'GMT DATA'!H3,"")</f>
        <v>0.40200051999999997</v>
      </c>
      <c r="I3" s="1">
        <f>IF(AND('GMT DATA'!I3&lt;&gt;"NA",'GMT DATA'!I3&lt;&gt;"Inf"),'GMT DATA'!I3,"")</f>
        <v>1.078942651</v>
      </c>
      <c r="J3" s="1">
        <f>IF(AND('GMT DATA'!J3&lt;&gt;"NA",'GMT DATA'!J3&lt;&gt;"Inf"),'GMT DATA'!J3-'GMT DATA'!I3,"")</f>
        <v>0.402000519</v>
      </c>
      <c r="K3" s="1">
        <f>IF(AND('GMT DATA'!K3&lt;&gt;"NA",'GMT DATA'!K3&lt;&gt;"Inf"),'GMT DATA'!L3-'GMT DATA'!K3,"")</f>
        <v>1.0611356920000001</v>
      </c>
      <c r="L3" s="1">
        <f>IF(AND('GMT DATA'!L3&lt;&gt;"NA",'GMT DATA'!L3&lt;&gt;"Inf"),'GMT DATA'!L3,"")</f>
        <v>1.715123918</v>
      </c>
      <c r="M3" s="1">
        <f>IF(AND('GMT DATA'!M3&lt;&gt;"NA",'GMT DATA'!M3&lt;&gt;"Inf"),'GMT DATA'!M3-'GMT DATA'!L3,"")</f>
        <v>1.0611356909999998</v>
      </c>
      <c r="N3" s="1">
        <f>IF(AND('GMT DATA'!N3&lt;&gt;"NA",'GMT DATA'!N3&lt;&gt;"Inf"),'GMT DATA'!O3-'GMT DATA'!N3,"")</f>
        <v>0.47563856300000007</v>
      </c>
      <c r="O3" s="1">
        <f>IF(AND('GMT DATA'!O3&lt;&gt;"NA",'GMT DATA'!O3&lt;&gt;"Inf"),'GMT DATA'!O3,"")</f>
        <v>1.0941616380000001</v>
      </c>
      <c r="P3" s="1">
        <f>IF(AND('GMT DATA'!P3&lt;&gt;"NA",'GMT DATA'!P3&lt;&gt;"Inf"),'GMT DATA'!P3-'GMT DATA'!O3,"")</f>
        <v>0.47563856299999996</v>
      </c>
      <c r="Q3" s="1">
        <f>IF(AND('GMT DATA'!Q3&lt;&gt;"NA",'GMT DATA'!Q3&lt;&gt;"Inf"),'GMT DATA'!R3-'GMT DATA'!Q3,"")</f>
        <v>1.5717317059999998</v>
      </c>
      <c r="R3" s="1">
        <f>IF(AND('GMT DATA'!R3&lt;&gt;"NA",'GMT DATA'!R3&lt;&gt;"Inf"),'GMT DATA'!R3,"")</f>
        <v>2.7437223999999998</v>
      </c>
      <c r="S3" s="1">
        <f>IF(AND('GMT DATA'!S3&lt;&gt;"NA",'GMT DATA'!S3&lt;&gt;"Inf"),'GMT DATA'!S3-'GMT DATA'!R3,"")</f>
        <v>1.571731706</v>
      </c>
      <c r="T3" s="1">
        <f>IF(AND('GMT DATA'!T3&lt;&gt;"NA",'GMT DATA'!T3&lt;&gt;"Inf"),'GMT DATA'!U3-'GMT DATA'!T3,"")</f>
        <v>0.60678709000000008</v>
      </c>
      <c r="U3" s="1">
        <f>IF(AND('GMT DATA'!U3&lt;&gt;"NA",'GMT DATA'!U3&lt;&gt;"Inf"),'GMT DATA'!U3,"")</f>
        <v>1.21795231</v>
      </c>
      <c r="V3" s="1">
        <f>IF(AND('GMT DATA'!V3&lt;&gt;"NA",'GMT DATA'!V3&lt;&gt;"Inf"),'GMT DATA'!V3-'GMT DATA'!U3,"")</f>
        <v>0.60678709099999995</v>
      </c>
      <c r="W3" s="1">
        <f>IF(AND('GMT DATA'!W3&lt;&gt;"NA",'GMT DATA'!W3&lt;&gt;"Inf"),'GMT DATA'!X3-'GMT DATA'!W3,"")</f>
        <v>4.3206495560000002</v>
      </c>
      <c r="X3" s="1">
        <f>IF(AND('GMT DATA'!X3&lt;&gt;"NA",'GMT DATA'!X3&lt;&gt;"Inf"),'GMT DATA'!X3,"")</f>
        <v>9.4321428570000005</v>
      </c>
      <c r="Y3" s="1">
        <f>IF(AND('GMT DATA'!Y3&lt;&gt;"NA",'GMT DATA'!Y3&lt;&gt;"Inf"),'GMT DATA'!Y3-'GMT DATA'!X3,"")</f>
        <v>4.3206495529999991</v>
      </c>
      <c r="Z3" s="1">
        <f>IF(AND('GMT DATA'!Z3&lt;&gt;"NA",'GMT DATA'!Z3&lt;&gt;"Inf"),'GMT DATA'!AA3-'GMT DATA'!Z3,"")</f>
        <v>1.6897771859999999</v>
      </c>
      <c r="AA3" s="1">
        <f>IF(AND('GMT DATA'!AA3&lt;&gt;"NA",'GMT DATA'!AA3&lt;&gt;"Inf"),'GMT DATA'!AA3,"")</f>
        <v>2.8247619049999999</v>
      </c>
      <c r="AB3" s="1">
        <f>IF(AND('GMT DATA'!AB3&lt;&gt;"NA",'GMT DATA'!AB3&lt;&gt;"Inf"),'GMT DATA'!AB3-'GMT DATA'!AA3,"")</f>
        <v>1.6897771859999997</v>
      </c>
      <c r="AC3" s="1">
        <f>IF(AND('GMT DATA'!AC3&lt;&gt;"NA",'GMT DATA'!AC3&lt;&gt;"Inf"),'GMT DATA'!AD3-'GMT DATA'!AC3,"")</f>
        <v>4.721594060000001</v>
      </c>
      <c r="AD3" s="1">
        <f>IF(AND('GMT DATA'!AD3&lt;&gt;"NA",'GMT DATA'!AD3&lt;&gt;"Inf"),'GMT DATA'!AD3,"")</f>
        <v>-11.80809524</v>
      </c>
      <c r="AE3" s="1">
        <f>IF(AND('GMT DATA'!AE3&lt;&gt;"NA",'GMT DATA'!AE3&lt;&gt;"Inf"),'GMT DATA'!AE3-'GMT DATA'!AD3,"")</f>
        <v>4.721594069</v>
      </c>
      <c r="AF3" s="1">
        <f>IF(AND('GMT DATA'!AF3&lt;&gt;"NA",'GMT DATA'!AF3&lt;&gt;"Inf"),'GMT DATA'!AG3-'GMT DATA'!AF3,"")</f>
        <v>1.144139944</v>
      </c>
      <c r="AG3" s="1">
        <f>MAX(IF(AND('GMT DATA'!AG3&lt;&gt;"NA",'GMT DATA'!AG3&lt;&gt;"Inf"),'GMT DATA'!AG3,""),-AG$2)</f>
        <v>-2.8347619050000001</v>
      </c>
      <c r="AH3" s="1">
        <f>MAX(0,MIN(IF(AND('GMT DATA'!AH3&lt;&gt;"NA",'GMT DATA'!AH3&lt;&gt;"Inf"),'GMT DATA'!AH3-'GMT DATA'!AG3,""),AG3+AG$2))</f>
        <v>1.1441399440000002</v>
      </c>
      <c r="AI3" s="1">
        <f>IF(AND('GMT DATA'!AI3&lt;&gt;"NA",'GMT DATA'!AI3&lt;&gt;"Inf"),'GMT DATA'!AJ3-'GMT DATA'!AI3,"")</f>
        <v>2.4548924409999997</v>
      </c>
      <c r="AJ3" s="1">
        <f>IF(AND('GMT DATA'!AJ3&lt;&gt;"NA",'GMT DATA'!AJ3&lt;&gt;"Inf"),'GMT DATA'!AJ3,"")</f>
        <v>5.0607142859999996</v>
      </c>
      <c r="AK3" s="1">
        <f>IF(AND('GMT DATA'!AK3&lt;&gt;"NA",'GMT DATA'!AK3&lt;&gt;"Inf"),'GMT DATA'!AK3-'GMT DATA'!AJ3,"")</f>
        <v>2.4548924410000001</v>
      </c>
      <c r="AL3" s="1">
        <f>IF(AND('GMT DATA'!AL3&lt;&gt;"NA",'GMT DATA'!AL3&lt;&gt;"Inf"),'GMT DATA'!AM3-'GMT DATA'!AL3,"")</f>
        <v>4.5856583539999995</v>
      </c>
      <c r="AM3" s="1">
        <f>IF(AND('GMT DATA'!AM3&lt;&gt;"NA",'GMT DATA'!AM3&lt;&gt;"Inf"),'GMT DATA'!AM3,"")</f>
        <v>-7.0057142859999999</v>
      </c>
      <c r="AN3" s="1">
        <f>IF(AND('GMT DATA'!AN3&lt;&gt;"NA",'GMT DATA'!AN3&lt;&gt;"Inf"),'GMT DATA'!AN3-'GMT DATA'!AM3,"")</f>
        <v>4.5856583569999998</v>
      </c>
      <c r="AO3" s="1">
        <f>IF(AND('GMT DATA'!AO3&lt;&gt;"NA",'GMT DATA'!AO3&lt;&gt;"Inf"),'GMT DATA'!AP3-'GMT DATA'!AO3,"")</f>
        <v>5.3672501629999996</v>
      </c>
      <c r="AP3" s="1">
        <f>IF(AND('GMT DATA'!AP3&lt;&gt;"NA",'GMT DATA'!AP3&lt;&gt;"Inf"),'GMT DATA'!AP3,"")</f>
        <v>12.066428569999999</v>
      </c>
      <c r="AQ3" s="1">
        <f>IF(AND('GMT DATA'!AQ3&lt;&gt;"NA",'GMT DATA'!AQ3&lt;&gt;"Inf"),'GMT DATA'!AQ3-'GMT DATA'!AP3,"")</f>
        <v>5.3672501700000019</v>
      </c>
      <c r="AR3" s="1">
        <f>IF(AND('GMT DATA'!AR3&lt;&gt;"NA",'GMT DATA'!AR3&lt;&gt;"Inf"),'GMT DATA'!AS3-'GMT DATA'!AR3,"")</f>
        <v>4.8809435519999997</v>
      </c>
      <c r="AS3" s="1">
        <f>IF(AND('GMT DATA'!AS3&lt;&gt;"NA",'GMT DATA'!AS3&lt;&gt;"Inf"),'GMT DATA'!AS3,"")</f>
        <v>-8.3076190479999994</v>
      </c>
      <c r="AT3" s="1">
        <f>IF(AND('GMT DATA'!AT3&lt;&gt;"NA",'GMT DATA'!AT3&lt;&gt;"Inf"),'GMT DATA'!AT3-'GMT DATA'!AS3,"")</f>
        <v>4.8809435539999999</v>
      </c>
      <c r="AU3" s="1">
        <f>IF(AND('GMT DATA'!AU3&lt;&gt;"NA",'GMT DATA'!AU3&lt;&gt;"Inf"),'GMT DATA'!AV3-'GMT DATA'!AU3,"")</f>
        <v>2.9074938779999999</v>
      </c>
      <c r="AV3" s="1">
        <f>IF(AND('GMT DATA'!AV3&lt;&gt;"NA",'GMT DATA'!AV3&lt;&gt;"Inf"),'GMT DATA'!AV3,"")</f>
        <v>4.5907142859999999</v>
      </c>
      <c r="AW3" s="1">
        <f>IF(AND('GMT DATA'!AW3&lt;&gt;"NA",'GMT DATA'!AW3&lt;&gt;"Inf"),'GMT DATA'!AW3-'GMT DATA'!AV3,"")</f>
        <v>2.9074938770000003</v>
      </c>
      <c r="AX3" s="1">
        <f>IF(AND('GMT DATA'!AX3&lt;&gt;"NA",'GMT DATA'!AX3&lt;&gt;"Inf"),'GMT DATA'!AY3-'GMT DATA'!AX3,"")</f>
        <v>6.7279872740000002</v>
      </c>
      <c r="AY3" s="1">
        <f>IF(AND('GMT DATA'!AY3&lt;&gt;"NA",'GMT DATA'!AY3&lt;&gt;"Inf"),'GMT DATA'!AY3,"")</f>
        <v>12.89833333</v>
      </c>
      <c r="AZ3" s="1">
        <f>IF(AND('GMT DATA'!AZ3&lt;&gt;"NA",'GMT DATA'!AZ3&lt;&gt;"Inf"),'GMT DATA'!AZ3-'GMT DATA'!AY3,"")</f>
        <v>6.7279872800000007</v>
      </c>
      <c r="BA3" s="1">
        <f>IF(AND('GMT DATA'!BA3&lt;&gt;"NA",'GMT DATA'!BA3&lt;&gt;"Inf"),'GMT DATA'!BB3-'GMT DATA'!BA3,"")</f>
        <v>93.374630200000013</v>
      </c>
      <c r="BB3" s="1">
        <f>IF(AND('GMT DATA'!BB3&lt;&gt;"NA",'GMT DATA'!BB3&lt;&gt;"Inf"),'GMT DATA'!BB3,"")</f>
        <v>265.8309289</v>
      </c>
      <c r="BC3" s="1">
        <f>IF(AND('GMT DATA'!BC3&lt;&gt;"NA",'GMT DATA'!BC3&lt;&gt;"Inf"),'GMT DATA'!BC3-'GMT DATA'!BB3,"")</f>
        <v>93.374630200000013</v>
      </c>
      <c r="BD3" s="1">
        <f>IF(AND('GMT DATA'!BD3&lt;&gt;"NA",'GMT DATA'!BD3&lt;&gt;"Inf"),'GMT DATA'!BE3-'GMT DATA'!BD3,"")</f>
        <v>77.218709699999977</v>
      </c>
      <c r="BE3" s="1">
        <f>IF(AND('GMT DATA'!BE3&lt;&gt;"NA",'GMT DATA'!BE3&lt;&gt;"Inf"),'GMT DATA'!BE3,"")</f>
        <v>205.84643449999999</v>
      </c>
      <c r="BF3" s="1">
        <f>IF(AND('GMT DATA'!BF3&lt;&gt;"NA",'GMT DATA'!BF3&lt;&gt;"Inf"),'GMT DATA'!BF3-'GMT DATA'!BE3,"")</f>
        <v>77.218709700000034</v>
      </c>
      <c r="BG3" s="1">
        <f>IF(AND('GMT DATA'!BG3&lt;&gt;"NA",'GMT DATA'!BG3&lt;&gt;"Inf"),'GMT DATA'!BH3-'GMT DATA'!BG3,"")</f>
        <v>73.561036599999994</v>
      </c>
      <c r="BH3" s="1">
        <f>IF(AND('GMT DATA'!BH3&lt;&gt;"NA",'GMT DATA'!BH3&lt;&gt;"Inf"),'GMT DATA'!BH3,"")</f>
        <v>194.5979586</v>
      </c>
      <c r="BI3" s="1">
        <f>IF(AND('GMT DATA'!BI3&lt;&gt;"NA",'GMT DATA'!BI3&lt;&gt;"Inf"),'GMT DATA'!BI3-'GMT DATA'!BH3,"")</f>
        <v>73.561036599999994</v>
      </c>
      <c r="BJ3" s="1">
        <f>IF(AND('GMT DATA'!BJ3&lt;&gt;"NA",'GMT DATA'!BJ3&lt;&gt;"Inf"),'GMT DATA'!BK3-'GMT DATA'!BJ3,"")</f>
        <v>69.730066100000002</v>
      </c>
      <c r="BK3" s="1">
        <f>IF(AND('GMT DATA'!BK3&lt;&gt;"NA",'GMT DATA'!BK3&lt;&gt;"Inf"),'GMT DATA'!BK3,"")</f>
        <v>183.5239267</v>
      </c>
      <c r="BL3" s="1">
        <f>IF(AND('GMT DATA'!BL3&lt;&gt;"NA",'GMT DATA'!BL3&lt;&gt;"Inf"),'GMT DATA'!BL3-'GMT DATA'!BK3,"")</f>
        <v>69.730065999999994</v>
      </c>
      <c r="BM3" s="1">
        <f>IF(AND('GMT DATA'!BM3&lt;&gt;"NA",'GMT DATA'!BM3&lt;&gt;"Inf"),'GMT DATA'!BN3-'GMT DATA'!BM3,"")</f>
        <v>58.625546580000005</v>
      </c>
      <c r="BN3" s="1">
        <f>IF(AND('GMT DATA'!BN3&lt;&gt;"NA",'GMT DATA'!BN3&lt;&gt;"Inf"),'GMT DATA'!BN3,"")</f>
        <v>150.31291160000001</v>
      </c>
      <c r="BO3" s="1">
        <f>IF(AND('GMT DATA'!BO3&lt;&gt;"NA",'GMT DATA'!BO3&lt;&gt;"Inf"),'GMT DATA'!BO3-'GMT DATA'!BN3,"")</f>
        <v>58.625546700000001</v>
      </c>
      <c r="BP3" s="1">
        <f>IF(AND('GMT DATA'!BP3&lt;&gt;"NA",'GMT DATA'!BP3&lt;&gt;"Inf"),'GMT DATA'!BQ3-'GMT DATA'!BP3,"")</f>
        <v>36.230798660000005</v>
      </c>
      <c r="BQ3" s="1">
        <f>IF(AND('GMT DATA'!BQ3&lt;&gt;"NA",'GMT DATA'!BQ3&lt;&gt;"Inf"),'GMT DATA'!BQ3,"")</f>
        <v>84.235381180000005</v>
      </c>
      <c r="BR3" s="1">
        <f>IF(AND('GMT DATA'!BR3&lt;&gt;"NA",'GMT DATA'!BR3&lt;&gt;"Inf"),'GMT DATA'!BR3-'GMT DATA'!BQ3,"")</f>
        <v>36.230798620000002</v>
      </c>
      <c r="BS3" s="1">
        <f>IF(AND('GMT DATA'!BS3&lt;&gt;"NA",'GMT DATA'!BS3&lt;&gt;"Inf"),'GMT DATA'!BT3-'GMT DATA'!BS3,"")</f>
        <v>146.8305125</v>
      </c>
      <c r="BT3" s="1">
        <f>IF(AND('GMT DATA'!BT3&lt;&gt;"NA",'GMT DATA'!BT3&lt;&gt;"Inf"),'GMT DATA'!BT3,"")</f>
        <v>-427.20253910000002</v>
      </c>
      <c r="BU3" s="1">
        <f>IF(AND('GMT DATA'!BU3&lt;&gt;"NA",'GMT DATA'!BU3&lt;&gt;"Inf"),'GMT DATA'!BU3-'GMT DATA'!BT3,"")</f>
        <v>146.83051240000003</v>
      </c>
      <c r="BV3" s="1">
        <f>IF(AND('GMT DATA'!BV3&lt;&gt;"NA",'GMT DATA'!BV3&lt;&gt;"Inf"),'GMT DATA'!BW3-'GMT DATA'!BV3,"")</f>
        <v>112.3922469</v>
      </c>
      <c r="BW3" s="1">
        <f>IF(AND('GMT DATA'!BW3&lt;&gt;"NA",'GMT DATA'!BW3&lt;&gt;"Inf"),'GMT DATA'!BW3,"")</f>
        <v>316.1808125</v>
      </c>
      <c r="BX3" s="1">
        <f>IF(AND('GMT DATA'!BX3&lt;&gt;"NA",'GMT DATA'!BX3&lt;&gt;"Inf"),'GMT DATA'!BX3-'GMT DATA'!BW3,"")</f>
        <v>112.39224680000001</v>
      </c>
      <c r="BY3" s="4">
        <f>IF(AND('GMT DATA'!BY3&lt;&gt;"NA",'GMT DATA'!BY3&lt;&gt;"Inf"),'GMT DATA'!BZ3-'GMT DATA'!BY3,"")</f>
        <v>8.0428857999999992E-2</v>
      </c>
      <c r="BZ3" s="4">
        <f>IF(AND('GMT DATA'!BZ3&lt;&gt;"NA",'GMT DATA'!BZ3&lt;&gt;"Inf"),'GMT DATA'!BZ3,"")</f>
        <v>8.9419088999999993E-2</v>
      </c>
      <c r="CA3" s="4">
        <f>IF(AND('GMT DATA'!CA3&lt;&gt;"NA",'GMT DATA'!CA3&lt;&gt;"Inf"),'GMT DATA'!CA3-'GMT DATA'!BZ3,"")</f>
        <v>8.0428857000000006E-2</v>
      </c>
      <c r="CB3" s="4">
        <f>IF(AND('GMT DATA'!CB3&lt;&gt;"NA",'GMT DATA'!CB3&lt;&gt;"Inf"),'GMT DATA'!CC3-'GMT DATA'!CB3,"")</f>
        <v>0.12196109599999999</v>
      </c>
      <c r="CC3" s="4">
        <f>IF(AND('GMT DATA'!CC3&lt;&gt;"NA",'GMT DATA'!CC3&lt;&gt;"Inf"),'GMT DATA'!CC3,"")</f>
        <v>5.0239343999999998E-2</v>
      </c>
      <c r="CD3" s="4">
        <f>IF(AND('GMT DATA'!CD3&lt;&gt;"NA",'GMT DATA'!CD3&lt;&gt;"Inf"),'GMT DATA'!CD3-'GMT DATA'!CC3,"")</f>
        <v>0.12196109700000002</v>
      </c>
      <c r="CE3" s="4">
        <f>IF(AND('GMT DATA'!CE3&lt;&gt;"NA",'GMT DATA'!CE3&lt;&gt;"Inf"),'GMT DATA'!CF3-'GMT DATA'!CE3,"")</f>
        <v>0.124648064</v>
      </c>
      <c r="CF3" s="4">
        <f>IF(AND('GMT DATA'!CF3&lt;&gt;"NA",'GMT DATA'!CF3&lt;&gt;"Inf"),'GMT DATA'!CF3,"")</f>
        <v>2.7355936000000001E-2</v>
      </c>
      <c r="CG3" s="4">
        <f>IF(AND('GMT DATA'!CG3&lt;&gt;"NA",'GMT DATA'!CG3&lt;&gt;"Inf"),'GMT DATA'!CG3-'GMT DATA'!CF3,"")</f>
        <v>0.124648064</v>
      </c>
      <c r="CH3" s="1">
        <f>IF(AND('GMT DATA'!CH3&lt;&gt;"NA",'GMT DATA'!CH3&lt;&gt;"Inf"),'GMT DATA'!CI3-'GMT DATA'!CH3,"")</f>
        <v>5.9513460600000005</v>
      </c>
      <c r="CI3" s="1">
        <f>IF(AND('GMT DATA'!CI3&lt;&gt;"NA",'GMT DATA'!CI3&lt;&gt;"Inf"),'GMT DATA'!CI3,"")</f>
        <v>2.497340442</v>
      </c>
      <c r="CJ3" s="1">
        <f>IF(AND('GMT DATA'!CJ3&lt;&gt;"NA",'GMT DATA'!CJ3&lt;&gt;"Inf"),'GMT DATA'!CJ3-'GMT DATA'!CI3,"")</f>
        <v>5.9513460599999988</v>
      </c>
      <c r="CK3" s="1">
        <f>IF(AND('GMT DATA'!CK3&lt;&gt;"NA",'GMT DATA'!CK3&lt;&gt;"Inf"),'GMT DATA'!CL3-'GMT DATA'!CK3,"")</f>
        <v>2.5722066019999996</v>
      </c>
      <c r="CL3" s="1">
        <f>IF(AND('GMT DATA'!CL3&lt;&gt;"NA",'GMT DATA'!CL3&lt;&gt;"Inf"),'GMT DATA'!CL3,"")</f>
        <v>-2.346666667</v>
      </c>
      <c r="CM3" s="1">
        <f>IF(AND('GMT DATA'!CM3&lt;&gt;"NA",'GMT DATA'!CM3&lt;&gt;"Inf"),'GMT DATA'!CM3-'GMT DATA'!CL3,"")</f>
        <v>2.5722066030000001</v>
      </c>
      <c r="CN3" s="1">
        <f>IF(AND('GMT DATA'!CN3&lt;&gt;"NA",'GMT DATA'!CN3&lt;&gt;"Inf"),'GMT DATA'!CO3-'GMT DATA'!CN3,"")</f>
        <v>3.386247011</v>
      </c>
      <c r="CO3" s="1">
        <f>IF(AND('GMT DATA'!CO3&lt;&gt;"NA",'GMT DATA'!CO3&lt;&gt;"Inf"),'GMT DATA'!CO3,"")</f>
        <v>-6.1428571000000001E-2</v>
      </c>
      <c r="CP3" s="1">
        <f>IF(AND('GMT DATA'!CP3&lt;&gt;"NA",'GMT DATA'!CP3&lt;&gt;"Inf"),'GMT DATA'!CP3-'GMT DATA'!CO3,"")</f>
        <v>3.3862470099999999</v>
      </c>
      <c r="CQ3" s="1">
        <f>IF(AND('GMT DATA'!CQ3&lt;&gt;"NA",'GMT DATA'!CQ3&lt;&gt;"Inf"),'GMT DATA'!CR3-'GMT DATA'!CQ3,"")</f>
        <v>4.4184366480000001</v>
      </c>
      <c r="CR3" s="1">
        <f>IF(AND('GMT DATA'!CR3&lt;&gt;"NA",'GMT DATA'!CR3&lt;&gt;"Inf"),'GMT DATA'!CR3,"")</f>
        <v>2.2995238100000002</v>
      </c>
      <c r="CS3" s="1">
        <f>IF(AND('GMT DATA'!CS3&lt;&gt;"NA",'GMT DATA'!CS3&lt;&gt;"Inf"),'GMT DATA'!CS3-'GMT DATA'!CR3,"")</f>
        <v>4.4184366470000001</v>
      </c>
      <c r="CT3" s="1">
        <f>IF(AND('GMT DATA'!CT3&lt;&gt;"NA",'GMT DATA'!CT3&lt;&gt;"Inf"),'GMT DATA'!CU3-'GMT DATA'!CT3,"")</f>
        <v>0.54111198900000002</v>
      </c>
      <c r="CU3" s="1">
        <f>IF(AND('GMT DATA'!CU3&lt;&gt;"NA",'GMT DATA'!CU3&lt;&gt;"Inf"),'GMT DATA'!CU3,"")</f>
        <v>0.178809524</v>
      </c>
      <c r="CV3" s="1">
        <f>IF(AND('GMT DATA'!CV3&lt;&gt;"NA",'GMT DATA'!CV3&lt;&gt;"Inf"),'GMT DATA'!CV3-'GMT DATA'!CU3,"")</f>
        <v>0.54111198799999993</v>
      </c>
      <c r="CW3" s="1">
        <f>IF(AND('GMT DATA'!CW3&lt;&gt;"NA",'GMT DATA'!CW3&lt;&gt;"Inf"),'GMT DATA'!CX3-'GMT DATA'!CW3,"")</f>
        <v>9.2030897E-2</v>
      </c>
      <c r="CX3" s="1">
        <f>IF(AND('GMT DATA'!CX3&lt;&gt;"NA",'GMT DATA'!CX3&lt;&gt;"Inf"),'GMT DATA'!CX3,"")</f>
        <v>-7.6722026999999998E-2</v>
      </c>
      <c r="CY3" s="1">
        <f>IF(AND('GMT DATA'!CY3&lt;&gt;"NA",'GMT DATA'!CY3&lt;&gt;"Inf"),'GMT DATA'!CY3-'GMT DATA'!CX3,"")</f>
        <v>9.2030896000000001E-2</v>
      </c>
      <c r="CZ3" s="1">
        <f>IF(AND('GMT DATA'!CZ3&lt;&gt;"NA",'GMT DATA'!CZ3&lt;&gt;"Inf"),'GMT DATA'!DA3-'GMT DATA'!CZ3,"")</f>
        <v>2.1121844630000002</v>
      </c>
      <c r="DA3" s="1">
        <f>IF(AND('GMT DATA'!DA3&lt;&gt;"NA",'GMT DATA'!DA3&lt;&gt;"Inf"),'GMT DATA'!DA3,"")</f>
        <v>1.1596913</v>
      </c>
      <c r="DB3" s="1">
        <f>IF(AND('GMT DATA'!DB3&lt;&gt;"NA",'GMT DATA'!DB3&lt;&gt;"Inf"),'GMT DATA'!DB3-'GMT DATA'!DA3,"")</f>
        <v>2.1121844630000002</v>
      </c>
      <c r="DC3" s="1">
        <f>IF(AND('GMT DATA'!DC3&lt;&gt;"NA",'GMT DATA'!DC3&lt;&gt;"Inf"),'GMT DATA'!DD3-'GMT DATA'!DC3,"")</f>
        <v>9.0416501999999994</v>
      </c>
      <c r="DD3" s="1">
        <f>IF(AND('GMT DATA'!DD3&lt;&gt;"NA",'GMT DATA'!DD3&lt;&gt;"Inf"),'GMT DATA'!DD3,"")</f>
        <v>2.1834780870000001</v>
      </c>
      <c r="DE3" s="1">
        <f>IF(AND('GMT DATA'!DE3&lt;&gt;"NA",'GMT DATA'!DE3&lt;&gt;"Inf"),'GMT DATA'!DE3-'GMT DATA'!DD3,"")</f>
        <v>9.0416502029999997</v>
      </c>
    </row>
    <row r="4" spans="1:109">
      <c r="A4" t="str">
        <f>IF(AND('GMT DATA'!A4&lt;&gt;"NA",'GMT DATA'!A4&lt;&gt;"Inf"),'GMT DATA'!A4,"")</f>
        <v>+1.5C</v>
      </c>
      <c r="B4" s="1">
        <f>IF(AND('GMT DATA'!B4&lt;&gt;"NA",'GMT DATA'!B4&lt;&gt;"Inf"),'GMT DATA'!C4-'GMT DATA'!B4,"")</f>
        <v>1.1482781269999998</v>
      </c>
      <c r="C4" s="1">
        <f>IF(AND('GMT DATA'!C4&lt;&gt;"NA",'GMT DATA'!C4&lt;&gt;"Inf"),'GMT DATA'!C4,"")</f>
        <v>2.1086240809999999</v>
      </c>
      <c r="D4" s="1">
        <f>IF(AND('GMT DATA'!D4&lt;&gt;"NA",'GMT DATA'!D4&lt;&gt;"Inf"),'GMT DATA'!D4-'GMT DATA'!C4,"")</f>
        <v>1.1482781270000002</v>
      </c>
      <c r="E4" s="1">
        <f>IF(AND('GMT DATA'!E4&lt;&gt;"NA",'GMT DATA'!E4&lt;&gt;"Inf"),'GMT DATA'!F4-'GMT DATA'!E4,"")</f>
        <v>0.55932166900000002</v>
      </c>
      <c r="F4" s="1">
        <f>IF(AND('GMT DATA'!F4&lt;&gt;"NA",'GMT DATA'!F4&lt;&gt;"Inf"),'GMT DATA'!F4,"")</f>
        <v>1.927367622</v>
      </c>
      <c r="G4" s="1">
        <f>IF(AND('GMT DATA'!G4&lt;&gt;"NA",'GMT DATA'!G4&lt;&gt;"Inf"),'GMT DATA'!G4-'GMT DATA'!F4,"")</f>
        <v>0.55932166800000016</v>
      </c>
      <c r="H4" s="1">
        <f>IF(AND('GMT DATA'!H4&lt;&gt;"NA",'GMT DATA'!H4&lt;&gt;"Inf"),'GMT DATA'!I4-'GMT DATA'!H4,"")</f>
        <v>0.47527649299999997</v>
      </c>
      <c r="I4" s="1">
        <f>IF(AND('GMT DATA'!I4&lt;&gt;"NA",'GMT DATA'!I4&lt;&gt;"Inf"),'GMT DATA'!I4,"")</f>
        <v>1.8309305730000001</v>
      </c>
      <c r="J4" s="1">
        <f>IF(AND('GMT DATA'!J4&lt;&gt;"NA",'GMT DATA'!J4&lt;&gt;"Inf"),'GMT DATA'!J4-'GMT DATA'!I4,"")</f>
        <v>0.47527649399999983</v>
      </c>
      <c r="K4" s="1">
        <f>IF(AND('GMT DATA'!K4&lt;&gt;"NA",'GMT DATA'!K4&lt;&gt;"Inf"),'GMT DATA'!L4-'GMT DATA'!K4,"")</f>
        <v>1.197325</v>
      </c>
      <c r="L4" s="1">
        <f>IF(AND('GMT DATA'!L4&lt;&gt;"NA",'GMT DATA'!L4&lt;&gt;"Inf"),'GMT DATA'!L4,"")</f>
        <v>2.0893053109999999</v>
      </c>
      <c r="M4" s="1">
        <f>IF(AND('GMT DATA'!M4&lt;&gt;"NA",'GMT DATA'!M4&lt;&gt;"Inf"),'GMT DATA'!M4-'GMT DATA'!L4,"")</f>
        <v>1.1973250000000002</v>
      </c>
      <c r="N4" s="1">
        <f>IF(AND('GMT DATA'!N4&lt;&gt;"NA",'GMT DATA'!N4&lt;&gt;"Inf"),'GMT DATA'!O4-'GMT DATA'!N4,"")</f>
        <v>0.69377778000000001</v>
      </c>
      <c r="O4" s="1">
        <f>IF(AND('GMT DATA'!O4&lt;&gt;"NA",'GMT DATA'!O4&lt;&gt;"Inf"),'GMT DATA'!O4,"")</f>
        <v>1.9214667940000001</v>
      </c>
      <c r="P4" s="1">
        <f>IF(AND('GMT DATA'!P4&lt;&gt;"NA",'GMT DATA'!P4&lt;&gt;"Inf"),'GMT DATA'!P4-'GMT DATA'!O4,"")</f>
        <v>0.69377777899999993</v>
      </c>
      <c r="Q4" s="1">
        <f>IF(AND('GMT DATA'!Q4&lt;&gt;"NA",'GMT DATA'!Q4&lt;&gt;"Inf"),'GMT DATA'!R4-'GMT DATA'!Q4,"")</f>
        <v>2.0393807820000003</v>
      </c>
      <c r="R4" s="1">
        <f>IF(AND('GMT DATA'!R4&lt;&gt;"NA",'GMT DATA'!R4&lt;&gt;"Inf"),'GMT DATA'!R4,"")</f>
        <v>3.741457762</v>
      </c>
      <c r="S4" s="1">
        <f>IF(AND('GMT DATA'!S4&lt;&gt;"NA",'GMT DATA'!S4&lt;&gt;"Inf"),'GMT DATA'!S4-'GMT DATA'!R4,"")</f>
        <v>2.0393807819999998</v>
      </c>
      <c r="T4" s="1">
        <f>IF(AND('GMT DATA'!T4&lt;&gt;"NA",'GMT DATA'!T4&lt;&gt;"Inf"),'GMT DATA'!U4-'GMT DATA'!T4,"")</f>
        <v>0.91974561599999993</v>
      </c>
      <c r="U4" s="1">
        <f>IF(AND('GMT DATA'!U4&lt;&gt;"NA",'GMT DATA'!U4&lt;&gt;"Inf"),'GMT DATA'!U4,"")</f>
        <v>2.2278069359999999</v>
      </c>
      <c r="V4" s="1">
        <f>IF(AND('GMT DATA'!V4&lt;&gt;"NA",'GMT DATA'!V4&lt;&gt;"Inf"),'GMT DATA'!V4-'GMT DATA'!U4,"")</f>
        <v>0.91974561600000015</v>
      </c>
      <c r="W4" s="1">
        <f>IF(AND('GMT DATA'!W4&lt;&gt;"NA",'GMT DATA'!W4&lt;&gt;"Inf"),'GMT DATA'!X4-'GMT DATA'!W4,"")</f>
        <v>7.1595483929999997</v>
      </c>
      <c r="X4" s="1">
        <f>IF(AND('GMT DATA'!X4&lt;&gt;"NA",'GMT DATA'!X4&lt;&gt;"Inf"),'GMT DATA'!X4,"")</f>
        <v>17.14880952</v>
      </c>
      <c r="Y4" s="1">
        <f>IF(AND('GMT DATA'!Y4&lt;&gt;"NA",'GMT DATA'!Y4&lt;&gt;"Inf"),'GMT DATA'!Y4-'GMT DATA'!X4,"")</f>
        <v>7.1595483999999985</v>
      </c>
      <c r="Z4" s="1">
        <f>IF(AND('GMT DATA'!Z4&lt;&gt;"NA",'GMT DATA'!Z4&lt;&gt;"Inf"),'GMT DATA'!AA4-'GMT DATA'!Z4,"")</f>
        <v>3.5696254760000001</v>
      </c>
      <c r="AA4" s="1">
        <f>IF(AND('GMT DATA'!AA4&lt;&gt;"NA",'GMT DATA'!AA4&lt;&gt;"Inf"),'GMT DATA'!AA4,"")</f>
        <v>6.3628571430000003</v>
      </c>
      <c r="AB4" s="1">
        <f>IF(AND('GMT DATA'!AB4&lt;&gt;"NA",'GMT DATA'!AB4&lt;&gt;"Inf"),'GMT DATA'!AB4-'GMT DATA'!AA4,"")</f>
        <v>3.5696254759999997</v>
      </c>
      <c r="AC4" s="1">
        <f>IF(AND('GMT DATA'!AC4&lt;&gt;"NA",'GMT DATA'!AC4&lt;&gt;"Inf"),'GMT DATA'!AD4-'GMT DATA'!AC4,"")</f>
        <v>5.4571067899999974</v>
      </c>
      <c r="AD4" s="1">
        <f>IF(AND('GMT DATA'!AD4&lt;&gt;"NA",'GMT DATA'!AD4&lt;&gt;"Inf"),'GMT DATA'!AD4,"")</f>
        <v>-19.670000000000002</v>
      </c>
      <c r="AE4" s="1">
        <f>IF(AND('GMT DATA'!AE4&lt;&gt;"NA",'GMT DATA'!AE4&lt;&gt;"Inf"),'GMT DATA'!AE4-'GMT DATA'!AD4,"")</f>
        <v>5.457106790000001</v>
      </c>
      <c r="AF4" s="1">
        <f>IF(AND('GMT DATA'!AF4&lt;&gt;"NA",'GMT DATA'!AF4&lt;&gt;"Inf"),'GMT DATA'!AG4-'GMT DATA'!AF4,"")</f>
        <v>1.8174979949999996</v>
      </c>
      <c r="AG4" s="1">
        <f>MAX(IF(AND('GMT DATA'!AG4&lt;&gt;"NA",'GMT DATA'!AG4&lt;&gt;"Inf"),'GMT DATA'!AG4,""),-AG$2)</f>
        <v>-3.463333333</v>
      </c>
      <c r="AH4" s="1">
        <f>MAX(0,MIN(IF(AND('GMT DATA'!AH4&lt;&gt;"NA",'GMT DATA'!AH4&lt;&gt;"Inf"),'GMT DATA'!AH4-'GMT DATA'!AG4,""),AG4+AG$2))</f>
        <v>1.2366666670000002</v>
      </c>
      <c r="AI4" s="1">
        <f>IF(AND('GMT DATA'!AI4&lt;&gt;"NA",'GMT DATA'!AI4&lt;&gt;"Inf"),'GMT DATA'!AJ4-'GMT DATA'!AI4,"")</f>
        <v>3.8069292150000003</v>
      </c>
      <c r="AJ4" s="1">
        <f>IF(AND('GMT DATA'!AJ4&lt;&gt;"NA",'GMT DATA'!AJ4&lt;&gt;"Inf"),'GMT DATA'!AJ4,"")</f>
        <v>9.2440476189999998</v>
      </c>
      <c r="AK4" s="1">
        <f>IF(AND('GMT DATA'!AK4&lt;&gt;"NA",'GMT DATA'!AK4&lt;&gt;"Inf"),'GMT DATA'!AK4-'GMT DATA'!AJ4,"")</f>
        <v>3.8069292109999999</v>
      </c>
      <c r="AL4" s="1">
        <f>IF(AND('GMT DATA'!AL4&lt;&gt;"NA",'GMT DATA'!AL4&lt;&gt;"Inf"),'GMT DATA'!AM4-'GMT DATA'!AL4,"")</f>
        <v>7.5002786400000012</v>
      </c>
      <c r="AM4" s="1">
        <f>IF(AND('GMT DATA'!AM4&lt;&gt;"NA",'GMT DATA'!AM4&lt;&gt;"Inf"),'GMT DATA'!AM4,"")</f>
        <v>-11.115238099999999</v>
      </c>
      <c r="AN4" s="1">
        <f>IF(AND('GMT DATA'!AN4&lt;&gt;"NA",'GMT DATA'!AN4&lt;&gt;"Inf"),'GMT DATA'!AN4-'GMT DATA'!AM4,"")</f>
        <v>7.5002786489999993</v>
      </c>
      <c r="AO4" s="1">
        <f>IF(AND('GMT DATA'!AO4&lt;&gt;"NA",'GMT DATA'!AO4&lt;&gt;"Inf"),'GMT DATA'!AP4-'GMT DATA'!AO4,"")</f>
        <v>8.6186029100000017</v>
      </c>
      <c r="AP4" s="1">
        <f>IF(AND('GMT DATA'!AP4&lt;&gt;"NA",'GMT DATA'!AP4&lt;&gt;"Inf"),'GMT DATA'!AP4,"")</f>
        <v>20.359285710000002</v>
      </c>
      <c r="AQ4" s="1">
        <f>IF(AND('GMT DATA'!AQ4&lt;&gt;"NA",'GMT DATA'!AQ4&lt;&gt;"Inf"),'GMT DATA'!AQ4-'GMT DATA'!AP4,"")</f>
        <v>8.6186029199999972</v>
      </c>
      <c r="AR4" s="1">
        <f>IF(AND('GMT DATA'!AR4&lt;&gt;"NA",'GMT DATA'!AR4&lt;&gt;"Inf"),'GMT DATA'!AS4-'GMT DATA'!AR4,"")</f>
        <v>6.0318185899999985</v>
      </c>
      <c r="AS4" s="1">
        <f>IF(AND('GMT DATA'!AS4&lt;&gt;"NA",'GMT DATA'!AS4&lt;&gt;"Inf"),'GMT DATA'!AS4,"")</f>
        <v>-10.65285714</v>
      </c>
      <c r="AT4" s="1">
        <f>IF(AND('GMT DATA'!AT4&lt;&gt;"NA",'GMT DATA'!AT4&lt;&gt;"Inf"),'GMT DATA'!AT4-'GMT DATA'!AS4,"")</f>
        <v>6.0318185800000004</v>
      </c>
      <c r="AU4" s="1">
        <f>IF(AND('GMT DATA'!AU4&lt;&gt;"NA",'GMT DATA'!AU4&lt;&gt;"Inf"),'GMT DATA'!AV4-'GMT DATA'!AU4,"")</f>
        <v>4.7639916420000006</v>
      </c>
      <c r="AV4" s="1">
        <f>IF(AND('GMT DATA'!AV4&lt;&gt;"NA",'GMT DATA'!AV4&lt;&gt;"Inf"),'GMT DATA'!AV4,"")</f>
        <v>7.4550000000000001</v>
      </c>
      <c r="AW4" s="1">
        <f>IF(AND('GMT DATA'!AW4&lt;&gt;"NA",'GMT DATA'!AW4&lt;&gt;"Inf"),'GMT DATA'!AW4-'GMT DATA'!AV4,"")</f>
        <v>4.7639916400000004</v>
      </c>
      <c r="AX4" s="1">
        <f>IF(AND('GMT DATA'!AX4&lt;&gt;"NA",'GMT DATA'!AX4&lt;&gt;"Inf"),'GMT DATA'!AY4-'GMT DATA'!AX4,"")</f>
        <v>7.397393000000001</v>
      </c>
      <c r="AY4" s="1">
        <f>IF(AND('GMT DATA'!AY4&lt;&gt;"NA",'GMT DATA'!AY4&lt;&gt;"Inf"),'GMT DATA'!AY4,"")</f>
        <v>18.10785714</v>
      </c>
      <c r="AZ4" s="1">
        <f>IF(AND('GMT DATA'!AZ4&lt;&gt;"NA",'GMT DATA'!AZ4&lt;&gt;"Inf"),'GMT DATA'!AZ4-'GMT DATA'!AY4,"")</f>
        <v>7.3973930099999983</v>
      </c>
      <c r="BA4" s="1">
        <f>IF(AND('GMT DATA'!BA4&lt;&gt;"NA",'GMT DATA'!BA4&lt;&gt;"Inf"),'GMT DATA'!BB4-'GMT DATA'!BA4,"")</f>
        <v>119.20619840000001</v>
      </c>
      <c r="BB4" s="1">
        <f>IF(AND('GMT DATA'!BB4&lt;&gt;"NA",'GMT DATA'!BB4&lt;&gt;"Inf"),'GMT DATA'!BB4,"")</f>
        <v>441.19144779999999</v>
      </c>
      <c r="BC4" s="1">
        <f>IF(AND('GMT DATA'!BC4&lt;&gt;"NA",'GMT DATA'!BC4&lt;&gt;"Inf"),'GMT DATA'!BC4-'GMT DATA'!BB4,"")</f>
        <v>119.20619850000003</v>
      </c>
      <c r="BD4" s="1">
        <f>IF(AND('GMT DATA'!BD4&lt;&gt;"NA",'GMT DATA'!BD4&lt;&gt;"Inf"),'GMT DATA'!BE4-'GMT DATA'!BD4,"")</f>
        <v>100.8214199</v>
      </c>
      <c r="BE4" s="1">
        <f>IF(AND('GMT DATA'!BE4&lt;&gt;"NA",'GMT DATA'!BE4&lt;&gt;"Inf"),'GMT DATA'!BE4,"")</f>
        <v>355.52740779999999</v>
      </c>
      <c r="BF4" s="1">
        <f>IF(AND('GMT DATA'!BF4&lt;&gt;"NA",'GMT DATA'!BF4&lt;&gt;"Inf"),'GMT DATA'!BF4-'GMT DATA'!BE4,"")</f>
        <v>100.82141990000002</v>
      </c>
      <c r="BG4" s="1">
        <f>IF(AND('GMT DATA'!BG4&lt;&gt;"NA",'GMT DATA'!BG4&lt;&gt;"Inf"),'GMT DATA'!BH4-'GMT DATA'!BG4,"")</f>
        <v>95.988127900000023</v>
      </c>
      <c r="BH4" s="1">
        <f>IF(AND('GMT DATA'!BH4&lt;&gt;"NA",'GMT DATA'!BH4&lt;&gt;"Inf"),'GMT DATA'!BH4,"")</f>
        <v>337.89730960000003</v>
      </c>
      <c r="BI4" s="1">
        <f>IF(AND('GMT DATA'!BI4&lt;&gt;"NA",'GMT DATA'!BI4&lt;&gt;"Inf"),'GMT DATA'!BI4-'GMT DATA'!BH4,"")</f>
        <v>95.988127899999995</v>
      </c>
      <c r="BJ4" s="1">
        <f>IF(AND('GMT DATA'!BJ4&lt;&gt;"NA",'GMT DATA'!BJ4&lt;&gt;"Inf"),'GMT DATA'!BK4-'GMT DATA'!BJ4,"")</f>
        <v>91.048759899999965</v>
      </c>
      <c r="BK4" s="1">
        <f>IF(AND('GMT DATA'!BK4&lt;&gt;"NA",'GMT DATA'!BK4&lt;&gt;"Inf"),'GMT DATA'!BK4,"")</f>
        <v>320.43480899999997</v>
      </c>
      <c r="BL4" s="1">
        <f>IF(AND('GMT DATA'!BL4&lt;&gt;"NA",'GMT DATA'!BL4&lt;&gt;"Inf"),'GMT DATA'!BL4-'GMT DATA'!BK4,"")</f>
        <v>91.048759800000028</v>
      </c>
      <c r="BM4" s="1">
        <f>IF(AND('GMT DATA'!BM4&lt;&gt;"NA",'GMT DATA'!BM4&lt;&gt;"Inf"),'GMT DATA'!BN4-'GMT DATA'!BM4,"")</f>
        <v>77.397052300000013</v>
      </c>
      <c r="BN4" s="1">
        <f>IF(AND('GMT DATA'!BN4&lt;&gt;"NA",'GMT DATA'!BN4&lt;&gt;"Inf"),'GMT DATA'!BN4,"")</f>
        <v>266.61685360000001</v>
      </c>
      <c r="BO4" s="1">
        <f>IF(AND('GMT DATA'!BO4&lt;&gt;"NA",'GMT DATA'!BO4&lt;&gt;"Inf"),'GMT DATA'!BO4-'GMT DATA'!BN4,"")</f>
        <v>77.397052299999984</v>
      </c>
      <c r="BP4" s="1">
        <f>IF(AND('GMT DATA'!BP4&lt;&gt;"NA",'GMT DATA'!BP4&lt;&gt;"Inf"),'GMT DATA'!BQ4-'GMT DATA'!BP4,"")</f>
        <v>53.9486816</v>
      </c>
      <c r="BQ4" s="1">
        <f>IF(AND('GMT DATA'!BQ4&lt;&gt;"NA",'GMT DATA'!BQ4&lt;&gt;"Inf"),'GMT DATA'!BQ4,"")</f>
        <v>158.5647774</v>
      </c>
      <c r="BR4" s="1">
        <f>IF(AND('GMT DATA'!BR4&lt;&gt;"NA",'GMT DATA'!BR4&lt;&gt;"Inf"),'GMT DATA'!BR4-'GMT DATA'!BQ4,"")</f>
        <v>53.948681600000015</v>
      </c>
      <c r="BS4" s="1">
        <f>IF(AND('GMT DATA'!BS4&lt;&gt;"NA",'GMT DATA'!BS4&lt;&gt;"Inf"),'GMT DATA'!BT4-'GMT DATA'!BS4,"")</f>
        <v>200.60293060000004</v>
      </c>
      <c r="BT4" s="1">
        <f>IF(AND('GMT DATA'!BT4&lt;&gt;"NA",'GMT DATA'!BT4&lt;&gt;"Inf"),'GMT DATA'!BT4,"")</f>
        <v>-636.40872630000001</v>
      </c>
      <c r="BU4" s="1">
        <f>IF(AND('GMT DATA'!BU4&lt;&gt;"NA",'GMT DATA'!BU4&lt;&gt;"Inf"),'GMT DATA'!BU4-'GMT DATA'!BT4,"")</f>
        <v>200.60293050000001</v>
      </c>
      <c r="BV4" s="1">
        <f>IF(AND('GMT DATA'!BV4&lt;&gt;"NA",'GMT DATA'!BV4&lt;&gt;"Inf"),'GMT DATA'!BW4-'GMT DATA'!BV4,"")</f>
        <v>139.58393770000004</v>
      </c>
      <c r="BW4" s="1">
        <f>IF(AND('GMT DATA'!BW4&lt;&gt;"NA",'GMT DATA'!BW4&lt;&gt;"Inf"),'GMT DATA'!BW4,"")</f>
        <v>547.09545860000003</v>
      </c>
      <c r="BX4" s="1">
        <f>IF(AND('GMT DATA'!BX4&lt;&gt;"NA",'GMT DATA'!BX4&lt;&gt;"Inf"),'GMT DATA'!BX4-'GMT DATA'!BW4,"")</f>
        <v>139.58393769999998</v>
      </c>
      <c r="BY4" s="4">
        <f>IF(AND('GMT DATA'!BY4&lt;&gt;"NA",'GMT DATA'!BY4&lt;&gt;"Inf"),'GMT DATA'!BZ4-'GMT DATA'!BY4,"")</f>
        <v>8.0404477000000002E-2</v>
      </c>
      <c r="BZ4" s="4">
        <f>IF(AND('GMT DATA'!BZ4&lt;&gt;"NA",'GMT DATA'!BZ4&lt;&gt;"Inf"),'GMT DATA'!BZ4,"")</f>
        <v>0.128077898</v>
      </c>
      <c r="CA4" s="4">
        <f>IF(AND('GMT DATA'!CA4&lt;&gt;"NA",'GMT DATA'!CA4&lt;&gt;"Inf"),'GMT DATA'!CA4-'GMT DATA'!BZ4,"")</f>
        <v>8.0404477000000002E-2</v>
      </c>
      <c r="CB4" s="4">
        <f>IF(AND('GMT DATA'!CB4&lt;&gt;"NA",'GMT DATA'!CB4&lt;&gt;"Inf"),'GMT DATA'!CC4-'GMT DATA'!CB4,"")</f>
        <v>0.115790052</v>
      </c>
      <c r="CC4" s="4">
        <f>IF(AND('GMT DATA'!CC4&lt;&gt;"NA",'GMT DATA'!CC4&lt;&gt;"Inf"),'GMT DATA'!CC4,"")</f>
        <v>9.0257146999999996E-2</v>
      </c>
      <c r="CD4" s="4">
        <f>IF(AND('GMT DATA'!CD4&lt;&gt;"NA",'GMT DATA'!CD4&lt;&gt;"Inf"),'GMT DATA'!CD4-'GMT DATA'!CC4,"")</f>
        <v>0.11579005099999999</v>
      </c>
      <c r="CE4" s="4">
        <f>IF(AND('GMT DATA'!CE4&lt;&gt;"NA",'GMT DATA'!CE4&lt;&gt;"Inf"),'GMT DATA'!CF4-'GMT DATA'!CE4,"")</f>
        <v>0.12239725800000001</v>
      </c>
      <c r="CF4" s="4">
        <f>IF(AND('GMT DATA'!CF4&lt;&gt;"NA",'GMT DATA'!CF4&lt;&gt;"Inf"),'GMT DATA'!CF4,"")</f>
        <v>6.0036283000000003E-2</v>
      </c>
      <c r="CG4" s="4">
        <f>IF(AND('GMT DATA'!CG4&lt;&gt;"NA",'GMT DATA'!CG4&lt;&gt;"Inf"),'GMT DATA'!CG4-'GMT DATA'!CF4,"")</f>
        <v>0.12239725700000001</v>
      </c>
      <c r="CH4" s="1">
        <f>IF(AND('GMT DATA'!CH4&lt;&gt;"NA",'GMT DATA'!CH4&lt;&gt;"Inf"),'GMT DATA'!CI4-'GMT DATA'!CH4,"")</f>
        <v>6.1240204739999999</v>
      </c>
      <c r="CI4" s="1">
        <f>IF(AND('GMT DATA'!CI4&lt;&gt;"NA",'GMT DATA'!CI4&lt;&gt;"Inf"),'GMT DATA'!CI4,"")</f>
        <v>5.6873404399999998</v>
      </c>
      <c r="CJ4" s="1">
        <f>IF(AND('GMT DATA'!CJ4&lt;&gt;"NA",'GMT DATA'!CJ4&lt;&gt;"Inf"),'GMT DATA'!CJ4-'GMT DATA'!CI4,"")</f>
        <v>6.1240204800000004</v>
      </c>
      <c r="CK4" s="1">
        <f>IF(AND('GMT DATA'!CK4&lt;&gt;"NA",'GMT DATA'!CK4&lt;&gt;"Inf"),'GMT DATA'!CL4-'GMT DATA'!CK4,"")</f>
        <v>3.2133763119999998</v>
      </c>
      <c r="CL4" s="1">
        <f>IF(AND('GMT DATA'!CL4&lt;&gt;"NA",'GMT DATA'!CL4&lt;&gt;"Inf"),'GMT DATA'!CL4,"")</f>
        <v>-2.98</v>
      </c>
      <c r="CM4" s="1">
        <f>IF(AND('GMT DATA'!CM4&lt;&gt;"NA",'GMT DATA'!CM4&lt;&gt;"Inf"),'GMT DATA'!CM4-'GMT DATA'!CL4,"")</f>
        <v>3.2133763119999998</v>
      </c>
      <c r="CN4" s="1">
        <f>IF(AND('GMT DATA'!CN4&lt;&gt;"NA",'GMT DATA'!CN4&lt;&gt;"Inf"),'GMT DATA'!CO4-'GMT DATA'!CN4,"")</f>
        <v>3.3017614740000001</v>
      </c>
      <c r="CO4" s="1">
        <f>IF(AND('GMT DATA'!CO4&lt;&gt;"NA",'GMT DATA'!CO4&lt;&gt;"Inf"),'GMT DATA'!CO4,"")</f>
        <v>0.29809523799999998</v>
      </c>
      <c r="CP4" s="1">
        <f>IF(AND('GMT DATA'!CP4&lt;&gt;"NA",'GMT DATA'!CP4&lt;&gt;"Inf"),'GMT DATA'!CP4-'GMT DATA'!CO4,"")</f>
        <v>3.3017614749999997</v>
      </c>
      <c r="CQ4" s="1">
        <f>IF(AND('GMT DATA'!CQ4&lt;&gt;"NA",'GMT DATA'!CQ4&lt;&gt;"Inf"),'GMT DATA'!CR4-'GMT DATA'!CQ4,"")</f>
        <v>4.4009004009999995</v>
      </c>
      <c r="CR4" s="1">
        <f>IF(AND('GMT DATA'!CR4&lt;&gt;"NA",'GMT DATA'!CR4&lt;&gt;"Inf"),'GMT DATA'!CR4,"")</f>
        <v>2.694761905</v>
      </c>
      <c r="CS4" s="1">
        <f>IF(AND('GMT DATA'!CS4&lt;&gt;"NA",'GMT DATA'!CS4&lt;&gt;"Inf"),'GMT DATA'!CS4-'GMT DATA'!CR4,"")</f>
        <v>4.4009004000000003</v>
      </c>
      <c r="CT4" s="1">
        <f>IF(AND('GMT DATA'!CT4&lt;&gt;"NA",'GMT DATA'!CT4&lt;&gt;"Inf"),'GMT DATA'!CU4-'GMT DATA'!CT4,"")</f>
        <v>0.54094213300000005</v>
      </c>
      <c r="CU4" s="1">
        <f>IF(AND('GMT DATA'!CU4&lt;&gt;"NA",'GMT DATA'!CU4&lt;&gt;"Inf"),'GMT DATA'!CU4,"")</f>
        <v>0.450238095</v>
      </c>
      <c r="CV4" s="1">
        <f>IF(AND('GMT DATA'!CV4&lt;&gt;"NA",'GMT DATA'!CV4&lt;&gt;"Inf"),'GMT DATA'!CV4-'GMT DATA'!CU4,"")</f>
        <v>0.54094213300000005</v>
      </c>
      <c r="CW4" s="1">
        <f>IF(AND('GMT DATA'!CW4&lt;&gt;"NA",'GMT DATA'!CW4&lt;&gt;"Inf"),'GMT DATA'!CX4-'GMT DATA'!CW4,"")</f>
        <v>7.2320290999999995E-2</v>
      </c>
      <c r="CX4" s="1">
        <f>IF(AND('GMT DATA'!CX4&lt;&gt;"NA",'GMT DATA'!CX4&lt;&gt;"Inf"),'GMT DATA'!CX4,"")</f>
        <v>-0.106800627</v>
      </c>
      <c r="CY4" s="1">
        <f>IF(AND('GMT DATA'!CY4&lt;&gt;"NA",'GMT DATA'!CY4&lt;&gt;"Inf"),'GMT DATA'!CY4-'GMT DATA'!CX4,"")</f>
        <v>7.2320289999999995E-2</v>
      </c>
      <c r="CZ4" s="1">
        <f>IF(AND('GMT DATA'!CZ4&lt;&gt;"NA",'GMT DATA'!CZ4&lt;&gt;"Inf"),'GMT DATA'!DA4-'GMT DATA'!CZ4,"")</f>
        <v>1.9365599090000001</v>
      </c>
      <c r="DA4" s="1">
        <f>IF(AND('GMT DATA'!DA4&lt;&gt;"NA",'GMT DATA'!DA4&lt;&gt;"Inf"),'GMT DATA'!DA4,"")</f>
        <v>1.671868661</v>
      </c>
      <c r="DB4" s="1">
        <f>IF(AND('GMT DATA'!DB4&lt;&gt;"NA",'GMT DATA'!DB4&lt;&gt;"Inf"),'GMT DATA'!DB4-'GMT DATA'!DA4,"")</f>
        <v>1.936559908</v>
      </c>
      <c r="DC4" s="1">
        <f>IF(AND('GMT DATA'!DC4&lt;&gt;"NA",'GMT DATA'!DC4&lt;&gt;"Inf"),'GMT DATA'!DD4-'GMT DATA'!DC4,"")</f>
        <v>8.5088181909999996</v>
      </c>
      <c r="DD4" s="1">
        <f>IF(AND('GMT DATA'!DD4&lt;&gt;"NA",'GMT DATA'!DD4&lt;&gt;"Inf"),'GMT DATA'!DD4,"")</f>
        <v>3.6617741709999998</v>
      </c>
      <c r="DE4" s="1">
        <f>IF(AND('GMT DATA'!DE4&lt;&gt;"NA",'GMT DATA'!DE4&lt;&gt;"Inf"),'GMT DATA'!DE4-'GMT DATA'!DD4,"")</f>
        <v>8.5088181890000012</v>
      </c>
    </row>
    <row r="5" spans="1:109">
      <c r="A5" t="str">
        <f>IF(AND('GMT DATA'!A5&lt;&gt;"NA",'GMT DATA'!A5&lt;&gt;"Inf"),'GMT DATA'!A5,"")</f>
        <v>+2C</v>
      </c>
      <c r="B5" s="1">
        <f>IF(AND('GMT DATA'!B5&lt;&gt;"NA",'GMT DATA'!B5&lt;&gt;"Inf"),'GMT DATA'!C5-'GMT DATA'!B5,"")</f>
        <v>1.2568143669999998</v>
      </c>
      <c r="C5" s="1">
        <f>IF(AND('GMT DATA'!C5&lt;&gt;"NA",'GMT DATA'!C5&lt;&gt;"Inf"),'GMT DATA'!C5,"")</f>
        <v>3.2031206779999999</v>
      </c>
      <c r="D5" s="1">
        <f>IF(AND('GMT DATA'!D5&lt;&gt;"NA",'GMT DATA'!D5&lt;&gt;"Inf"),'GMT DATA'!D5-'GMT DATA'!C5,"")</f>
        <v>1.256814367</v>
      </c>
      <c r="E5" s="1">
        <f>IF(AND('GMT DATA'!E5&lt;&gt;"NA",'GMT DATA'!E5&lt;&gt;"Inf"),'GMT DATA'!F5-'GMT DATA'!E5,"")</f>
        <v>0.6085283239999999</v>
      </c>
      <c r="F5" s="1">
        <f>IF(AND('GMT DATA'!F5&lt;&gt;"NA",'GMT DATA'!F5&lt;&gt;"Inf"),'GMT DATA'!F5,"")</f>
        <v>2.868512817</v>
      </c>
      <c r="G5" s="1">
        <f>IF(AND('GMT DATA'!G5&lt;&gt;"NA",'GMT DATA'!G5&lt;&gt;"Inf"),'GMT DATA'!G5-'GMT DATA'!F5,"")</f>
        <v>0.60852832299999982</v>
      </c>
      <c r="H5" s="1">
        <f>IF(AND('GMT DATA'!H5&lt;&gt;"NA",'GMT DATA'!H5&lt;&gt;"Inf"),'GMT DATA'!I5-'GMT DATA'!H5,"")</f>
        <v>0.56397258299999997</v>
      </c>
      <c r="I5" s="1">
        <f>IF(AND('GMT DATA'!I5&lt;&gt;"NA",'GMT DATA'!I5&lt;&gt;"Inf"),'GMT DATA'!I5,"")</f>
        <v>2.72167147</v>
      </c>
      <c r="J5" s="1">
        <f>IF(AND('GMT DATA'!J5&lt;&gt;"NA",'GMT DATA'!J5&lt;&gt;"Inf"),'GMT DATA'!J5-'GMT DATA'!I5,"")</f>
        <v>0.56397258199999989</v>
      </c>
      <c r="K5" s="1">
        <f>IF(AND('GMT DATA'!K5&lt;&gt;"NA",'GMT DATA'!K5&lt;&gt;"Inf"),'GMT DATA'!L5-'GMT DATA'!K5,"")</f>
        <v>1.4880436280000002</v>
      </c>
      <c r="L5" s="1">
        <f>IF(AND('GMT DATA'!L5&lt;&gt;"NA",'GMT DATA'!L5&lt;&gt;"Inf"),'GMT DATA'!L5,"")</f>
        <v>3.2908413730000001</v>
      </c>
      <c r="M5" s="1">
        <f>IF(AND('GMT DATA'!M5&lt;&gt;"NA",'GMT DATA'!M5&lt;&gt;"Inf"),'GMT DATA'!M5-'GMT DATA'!L5,"")</f>
        <v>1.4880436279999998</v>
      </c>
      <c r="N5" s="1">
        <f>IF(AND('GMT DATA'!N5&lt;&gt;"NA",'GMT DATA'!N5&lt;&gt;"Inf"),'GMT DATA'!O5-'GMT DATA'!N5,"")</f>
        <v>0.72512654499999973</v>
      </c>
      <c r="O5" s="1">
        <f>IF(AND('GMT DATA'!O5&lt;&gt;"NA",'GMT DATA'!O5&lt;&gt;"Inf"),'GMT DATA'!O5,"")</f>
        <v>2.9373046079999998</v>
      </c>
      <c r="P5" s="1">
        <f>IF(AND('GMT DATA'!P5&lt;&gt;"NA",'GMT DATA'!P5&lt;&gt;"Inf"),'GMT DATA'!P5-'GMT DATA'!O5,"")</f>
        <v>0.72512654600000026</v>
      </c>
      <c r="Q5" s="1">
        <f>IF(AND('GMT DATA'!Q5&lt;&gt;"NA",'GMT DATA'!Q5&lt;&gt;"Inf"),'GMT DATA'!R5-'GMT DATA'!Q5,"")</f>
        <v>2.1879438289999995</v>
      </c>
      <c r="R5" s="1">
        <f>IF(AND('GMT DATA'!R5&lt;&gt;"NA",'GMT DATA'!R5&lt;&gt;"Inf"),'GMT DATA'!R5,"")</f>
        <v>5.5337834179999996</v>
      </c>
      <c r="S5" s="1">
        <f>IF(AND('GMT DATA'!S5&lt;&gt;"NA",'GMT DATA'!S5&lt;&gt;"Inf"),'GMT DATA'!S5-'GMT DATA'!R5,"")</f>
        <v>2.1879438280000008</v>
      </c>
      <c r="T5" s="1">
        <f>IF(AND('GMT DATA'!T5&lt;&gt;"NA",'GMT DATA'!T5&lt;&gt;"Inf"),'GMT DATA'!U5-'GMT DATA'!T5,"")</f>
        <v>0.88111190899999992</v>
      </c>
      <c r="U5" s="1">
        <f>IF(AND('GMT DATA'!U5&lt;&gt;"NA",'GMT DATA'!U5&lt;&gt;"Inf"),'GMT DATA'!U5,"")</f>
        <v>3.262078362</v>
      </c>
      <c r="V5" s="1">
        <f>IF(AND('GMT DATA'!V5&lt;&gt;"NA",'GMT DATA'!V5&lt;&gt;"Inf"),'GMT DATA'!V5-'GMT DATA'!U5,"")</f>
        <v>0.88111191</v>
      </c>
      <c r="W5" s="1">
        <f>IF(AND('GMT DATA'!W5&lt;&gt;"NA",'GMT DATA'!W5&lt;&gt;"Inf"),'GMT DATA'!X5-'GMT DATA'!W5,"")</f>
        <v>9.050797339999999</v>
      </c>
      <c r="X5" s="1">
        <f>IF(AND('GMT DATA'!X5&lt;&gt;"NA",'GMT DATA'!X5&lt;&gt;"Inf"),'GMT DATA'!X5,"")</f>
        <v>27.086904759999999</v>
      </c>
      <c r="Y5" s="1">
        <f>IF(AND('GMT DATA'!Y5&lt;&gt;"NA",'GMT DATA'!Y5&lt;&gt;"Inf"),'GMT DATA'!Y5-'GMT DATA'!X5,"")</f>
        <v>9.050797339999999</v>
      </c>
      <c r="Z5" s="1">
        <f>IF(AND('GMT DATA'!Z5&lt;&gt;"NA",'GMT DATA'!Z5&lt;&gt;"Inf"),'GMT DATA'!AA5-'GMT DATA'!Z5,"")</f>
        <v>4.0885985740000006</v>
      </c>
      <c r="AA5" s="1">
        <f>IF(AND('GMT DATA'!AA5&lt;&gt;"NA",'GMT DATA'!AA5&lt;&gt;"Inf"),'GMT DATA'!AA5,"")</f>
        <v>10.8152381</v>
      </c>
      <c r="AB5" s="1">
        <f>IF(AND('GMT DATA'!AB5&lt;&gt;"NA",'GMT DATA'!AB5&lt;&gt;"Inf"),'GMT DATA'!AB5-'GMT DATA'!AA5,"")</f>
        <v>4.0885985599999994</v>
      </c>
      <c r="AC5" s="1">
        <f>IF(AND('GMT DATA'!AC5&lt;&gt;"NA",'GMT DATA'!AC5&lt;&gt;"Inf"),'GMT DATA'!AD5-'GMT DATA'!AC5,"")</f>
        <v>6.0025056699999979</v>
      </c>
      <c r="AD5" s="1">
        <f>IF(AND('GMT DATA'!AD5&lt;&gt;"NA",'GMT DATA'!AD5&lt;&gt;"Inf"),'GMT DATA'!AD5,"")</f>
        <v>-28.13428571</v>
      </c>
      <c r="AE5" s="1">
        <f>IF(AND('GMT DATA'!AE5&lt;&gt;"NA",'GMT DATA'!AE5&lt;&gt;"Inf"),'GMT DATA'!AE5-'GMT DATA'!AD5,"")</f>
        <v>6.0025056600000006</v>
      </c>
      <c r="AF5" s="1">
        <f>IF(AND('GMT DATA'!AF5&lt;&gt;"NA",'GMT DATA'!AF5&lt;&gt;"Inf"),'GMT DATA'!AG5-'GMT DATA'!AF5,"")</f>
        <v>1.5460513359999997</v>
      </c>
      <c r="AG5" s="1">
        <f>MAX(IF(AND('GMT DATA'!AG5&lt;&gt;"NA",'GMT DATA'!AG5&lt;&gt;"Inf"),'GMT DATA'!AG5,""),-AG$2)</f>
        <v>-4.7</v>
      </c>
      <c r="AH5" s="1">
        <f>MAX(0,MIN(IF(AND('GMT DATA'!AH5&lt;&gt;"NA",'GMT DATA'!AH5&lt;&gt;"Inf"),'GMT DATA'!AH5-'GMT DATA'!AG5,""),AG5+AG$2))</f>
        <v>0</v>
      </c>
      <c r="AI5" s="1">
        <f>IF(AND('GMT DATA'!AI5&lt;&gt;"NA",'GMT DATA'!AI5&lt;&gt;"Inf"),'GMT DATA'!AJ5-'GMT DATA'!AI5,"")</f>
        <v>4.4113202840000003</v>
      </c>
      <c r="AJ5" s="1">
        <f>IF(AND('GMT DATA'!AJ5&lt;&gt;"NA",'GMT DATA'!AJ5&lt;&gt;"Inf"),'GMT DATA'!AJ5,"")</f>
        <v>12.53928571</v>
      </c>
      <c r="AK5" s="1">
        <f>IF(AND('GMT DATA'!AK5&lt;&gt;"NA",'GMT DATA'!AK5&lt;&gt;"Inf"),'GMT DATA'!AK5-'GMT DATA'!AJ5,"")</f>
        <v>4.4113202900000008</v>
      </c>
      <c r="AL5" s="1">
        <f>IF(AND('GMT DATA'!AL5&lt;&gt;"NA",'GMT DATA'!AL5&lt;&gt;"Inf"),'GMT DATA'!AM5-'GMT DATA'!AL5,"")</f>
        <v>8.8319431099999992</v>
      </c>
      <c r="AM5" s="1">
        <f>IF(AND('GMT DATA'!AM5&lt;&gt;"NA",'GMT DATA'!AM5&lt;&gt;"Inf"),'GMT DATA'!AM5,"")</f>
        <v>-14.23428571</v>
      </c>
      <c r="AN5" s="1">
        <f>IF(AND('GMT DATA'!AN5&lt;&gt;"NA",'GMT DATA'!AN5&lt;&gt;"Inf"),'GMT DATA'!AN5-'GMT DATA'!AM5,"")</f>
        <v>8.8319431000000002</v>
      </c>
      <c r="AO5" s="1">
        <f>IF(AND('GMT DATA'!AO5&lt;&gt;"NA",'GMT DATA'!AO5&lt;&gt;"Inf"),'GMT DATA'!AP5-'GMT DATA'!AO5,"")</f>
        <v>10.68918871</v>
      </c>
      <c r="AP5" s="1">
        <f>IF(AND('GMT DATA'!AP5&lt;&gt;"NA",'GMT DATA'!AP5&lt;&gt;"Inf"),'GMT DATA'!AP5,"")</f>
        <v>26.773571430000001</v>
      </c>
      <c r="AQ5" s="1">
        <f>IF(AND('GMT DATA'!AQ5&lt;&gt;"NA",'GMT DATA'!AQ5&lt;&gt;"Inf"),'GMT DATA'!AQ5-'GMT DATA'!AP5,"")</f>
        <v>10.689188699999999</v>
      </c>
      <c r="AR5" s="1">
        <f>IF(AND('GMT DATA'!AR5&lt;&gt;"NA",'GMT DATA'!AR5&lt;&gt;"Inf"),'GMT DATA'!AS5-'GMT DATA'!AR5,"")</f>
        <v>7.6870957000000004</v>
      </c>
      <c r="AS5" s="1">
        <f>IF(AND('GMT DATA'!AS5&lt;&gt;"NA",'GMT DATA'!AS5&lt;&gt;"Inf"),'GMT DATA'!AS5,"")</f>
        <v>-17.033809519999998</v>
      </c>
      <c r="AT5" s="1">
        <f>IF(AND('GMT DATA'!AT5&lt;&gt;"NA",'GMT DATA'!AT5&lt;&gt;"Inf"),'GMT DATA'!AT5-'GMT DATA'!AS5,"")</f>
        <v>7.6870956939999981</v>
      </c>
      <c r="AU5" s="1">
        <f>IF(AND('GMT DATA'!AU5&lt;&gt;"NA",'GMT DATA'!AU5&lt;&gt;"Inf"),'GMT DATA'!AV5-'GMT DATA'!AU5,"")</f>
        <v>4.2794609020000003</v>
      </c>
      <c r="AV5" s="1">
        <f>IF(AND('GMT DATA'!AV5&lt;&gt;"NA",'GMT DATA'!AV5&lt;&gt;"Inf"),'GMT DATA'!AV5,"")</f>
        <v>11.493095240000001</v>
      </c>
      <c r="AW5" s="1">
        <f>IF(AND('GMT DATA'!AW5&lt;&gt;"NA",'GMT DATA'!AW5&lt;&gt;"Inf"),'GMT DATA'!AW5-'GMT DATA'!AV5,"")</f>
        <v>4.2794609000000001</v>
      </c>
      <c r="AX5" s="1">
        <f>IF(AND('GMT DATA'!AX5&lt;&gt;"NA",'GMT DATA'!AX5&lt;&gt;"Inf"),'GMT DATA'!AY5-'GMT DATA'!AX5,"")</f>
        <v>7.4383484700000011</v>
      </c>
      <c r="AY5" s="1">
        <f>IF(AND('GMT DATA'!AY5&lt;&gt;"NA",'GMT DATA'!AY5&lt;&gt;"Inf"),'GMT DATA'!AY5,"")</f>
        <v>28.526904760000001</v>
      </c>
      <c r="AZ5" s="1">
        <f>IF(AND('GMT DATA'!AZ5&lt;&gt;"NA",'GMT DATA'!AZ5&lt;&gt;"Inf"),'GMT DATA'!AZ5-'GMT DATA'!AY5,"")</f>
        <v>7.4383484700000011</v>
      </c>
      <c r="BA5" s="1">
        <f>IF(AND('GMT DATA'!BA5&lt;&gt;"NA",'GMT DATA'!BA5&lt;&gt;"Inf"),'GMT DATA'!BB5-'GMT DATA'!BA5,"")</f>
        <v>136.82912099999999</v>
      </c>
      <c r="BB5" s="1">
        <f>IF(AND('GMT DATA'!BB5&lt;&gt;"NA",'GMT DATA'!BB5&lt;&gt;"Inf"),'GMT DATA'!BB5,"")</f>
        <v>655.37746379999999</v>
      </c>
      <c r="BC5" s="1">
        <f>IF(AND('GMT DATA'!BC5&lt;&gt;"NA",'GMT DATA'!BC5&lt;&gt;"Inf"),'GMT DATA'!BC5-'GMT DATA'!BB5,"")</f>
        <v>136.82912099999999</v>
      </c>
      <c r="BD5" s="1">
        <f>IF(AND('GMT DATA'!BD5&lt;&gt;"NA",'GMT DATA'!BD5&lt;&gt;"Inf"),'GMT DATA'!BE5-'GMT DATA'!BD5,"")</f>
        <v>116.8144595</v>
      </c>
      <c r="BE5" s="1">
        <f>IF(AND('GMT DATA'!BE5&lt;&gt;"NA",'GMT DATA'!BE5&lt;&gt;"Inf"),'GMT DATA'!BE5,"")</f>
        <v>531.37328939999998</v>
      </c>
      <c r="BF5" s="1">
        <f>IF(AND('GMT DATA'!BF5&lt;&gt;"NA",'GMT DATA'!BF5&lt;&gt;"Inf"),'GMT DATA'!BF5-'GMT DATA'!BE5,"")</f>
        <v>116.81445940000003</v>
      </c>
      <c r="BG5" s="1">
        <f>IF(AND('GMT DATA'!BG5&lt;&gt;"NA",'GMT DATA'!BG5&lt;&gt;"Inf"),'GMT DATA'!BH5-'GMT DATA'!BG5,"")</f>
        <v>112.31671720000003</v>
      </c>
      <c r="BH5" s="1">
        <f>IF(AND('GMT DATA'!BH5&lt;&gt;"NA",'GMT DATA'!BH5&lt;&gt;"Inf"),'GMT DATA'!BH5,"")</f>
        <v>506.12099180000001</v>
      </c>
      <c r="BI5" s="1">
        <f>IF(AND('GMT DATA'!BI5&lt;&gt;"NA",'GMT DATA'!BI5&lt;&gt;"Inf"),'GMT DATA'!BI5-'GMT DATA'!BH5,"")</f>
        <v>112.31671729999999</v>
      </c>
      <c r="BJ5" s="1">
        <f>IF(AND('GMT DATA'!BJ5&lt;&gt;"NA",'GMT DATA'!BJ5&lt;&gt;"Inf"),'GMT DATA'!BK5-'GMT DATA'!BJ5,"")</f>
        <v>107.6737091</v>
      </c>
      <c r="BK5" s="1">
        <f>IF(AND('GMT DATA'!BK5&lt;&gt;"NA",'GMT DATA'!BK5&lt;&gt;"Inf"),'GMT DATA'!BK5,"")</f>
        <v>480.793925</v>
      </c>
      <c r="BL5" s="1">
        <f>IF(AND('GMT DATA'!BL5&lt;&gt;"NA",'GMT DATA'!BL5&lt;&gt;"Inf"),'GMT DATA'!BL5-'GMT DATA'!BK5,"")</f>
        <v>107.67370899999997</v>
      </c>
      <c r="BM5" s="1">
        <f>IF(AND('GMT DATA'!BM5&lt;&gt;"NA",'GMT DATA'!BM5&lt;&gt;"Inf"),'GMT DATA'!BN5-'GMT DATA'!BM5,"")</f>
        <v>93.2467714</v>
      </c>
      <c r="BN5" s="1">
        <f>IF(AND('GMT DATA'!BN5&lt;&gt;"NA",'GMT DATA'!BN5&lt;&gt;"Inf"),'GMT DATA'!BN5,"")</f>
        <v>404.16435000000001</v>
      </c>
      <c r="BO5" s="1">
        <f>IF(AND('GMT DATA'!BO5&lt;&gt;"NA",'GMT DATA'!BO5&lt;&gt;"Inf"),'GMT DATA'!BO5-'GMT DATA'!BN5,"")</f>
        <v>93.246771299999978</v>
      </c>
      <c r="BP5" s="1">
        <f>IF(AND('GMT DATA'!BP5&lt;&gt;"NA",'GMT DATA'!BP5&lt;&gt;"Inf"),'GMT DATA'!BQ5-'GMT DATA'!BP5,"")</f>
        <v>65.16680199999999</v>
      </c>
      <c r="BQ5" s="1">
        <f>IF(AND('GMT DATA'!BQ5&lt;&gt;"NA",'GMT DATA'!BQ5&lt;&gt;"Inf"),'GMT DATA'!BQ5,"")</f>
        <v>252.1263233</v>
      </c>
      <c r="BR5" s="1">
        <f>IF(AND('GMT DATA'!BR5&lt;&gt;"NA",'GMT DATA'!BR5&lt;&gt;"Inf"),'GMT DATA'!BR5-'GMT DATA'!BQ5,"")</f>
        <v>65.16680199999999</v>
      </c>
      <c r="BS5" s="1">
        <f>IF(AND('GMT DATA'!BS5&lt;&gt;"NA",'GMT DATA'!BS5&lt;&gt;"Inf"),'GMT DATA'!BT5-'GMT DATA'!BS5,"")</f>
        <v>216.43190679999998</v>
      </c>
      <c r="BT5" s="1">
        <f>IF(AND('GMT DATA'!BT5&lt;&gt;"NA",'GMT DATA'!BT5&lt;&gt;"Inf"),'GMT DATA'!BT5,"")</f>
        <v>-911.41798919999997</v>
      </c>
      <c r="BU5" s="1">
        <f>IF(AND('GMT DATA'!BU5&lt;&gt;"NA",'GMT DATA'!BU5&lt;&gt;"Inf"),'GMT DATA'!BU5-'GMT DATA'!BT5,"")</f>
        <v>216.43190649999997</v>
      </c>
      <c r="BV5" s="1">
        <f>IF(AND('GMT DATA'!BV5&lt;&gt;"NA",'GMT DATA'!BV5&lt;&gt;"Inf"),'GMT DATA'!BW5-'GMT DATA'!BV5,"")</f>
        <v>170.72905100000003</v>
      </c>
      <c r="BW5" s="1">
        <f>IF(AND('GMT DATA'!BW5&lt;&gt;"NA",'GMT DATA'!BW5&lt;&gt;"Inf"),'GMT DATA'!BW5,"")</f>
        <v>804.03375119999998</v>
      </c>
      <c r="BX5" s="1">
        <f>IF(AND('GMT DATA'!BX5&lt;&gt;"NA",'GMT DATA'!BX5&lt;&gt;"Inf"),'GMT DATA'!BX5-'GMT DATA'!BW5,"")</f>
        <v>170.72905090000006</v>
      </c>
      <c r="BY5" s="4">
        <f>IF(AND('GMT DATA'!BY5&lt;&gt;"NA",'GMT DATA'!BY5&lt;&gt;"Inf"),'GMT DATA'!BZ5-'GMT DATA'!BY5,"")</f>
        <v>0.10398699400000001</v>
      </c>
      <c r="BZ5" s="4">
        <f>IF(AND('GMT DATA'!BZ5&lt;&gt;"NA",'GMT DATA'!BZ5&lt;&gt;"Inf"),'GMT DATA'!BZ5,"")</f>
        <v>0.17743030600000001</v>
      </c>
      <c r="CA5" s="4">
        <f>IF(AND('GMT DATA'!CA5&lt;&gt;"NA",'GMT DATA'!CA5&lt;&gt;"Inf"),'GMT DATA'!CA5-'GMT DATA'!BZ5,"")</f>
        <v>0.10398699399999997</v>
      </c>
      <c r="CB5" s="4">
        <f>IF(AND('GMT DATA'!CB5&lt;&gt;"NA",'GMT DATA'!CB5&lt;&gt;"Inf"),'GMT DATA'!CC5-'GMT DATA'!CB5,"")</f>
        <v>0.15425755800000002</v>
      </c>
      <c r="CC5" s="4">
        <f>IF(AND('GMT DATA'!CC5&lt;&gt;"NA",'GMT DATA'!CC5&lt;&gt;"Inf"),'GMT DATA'!CC5,"")</f>
        <v>9.4223363000000004E-2</v>
      </c>
      <c r="CD5" s="4">
        <f>IF(AND('GMT DATA'!CD5&lt;&gt;"NA",'GMT DATA'!CD5&lt;&gt;"Inf"),'GMT DATA'!CD5-'GMT DATA'!CC5,"")</f>
        <v>0.15425755899999999</v>
      </c>
      <c r="CE5" s="4">
        <f>IF(AND('GMT DATA'!CE5&lt;&gt;"NA",'GMT DATA'!CE5&lt;&gt;"Inf"),'GMT DATA'!CF5-'GMT DATA'!CE5,"")</f>
        <v>0.136514846</v>
      </c>
      <c r="CF5" s="4">
        <f>IF(AND('GMT DATA'!CF5&lt;&gt;"NA",'GMT DATA'!CF5&lt;&gt;"Inf"),'GMT DATA'!CF5,"")</f>
        <v>5.4442655999999999E-2</v>
      </c>
      <c r="CG5" s="4">
        <f>IF(AND('GMT DATA'!CG5&lt;&gt;"NA",'GMT DATA'!CG5&lt;&gt;"Inf"),'GMT DATA'!CG5-'GMT DATA'!CF5,"")</f>
        <v>0.136514845</v>
      </c>
      <c r="CH5" s="1">
        <f>IF(AND('GMT DATA'!CH5&lt;&gt;"NA",'GMT DATA'!CH5&lt;&gt;"Inf"),'GMT DATA'!CI5-'GMT DATA'!CH5,"")</f>
        <v>6.7921264829999997</v>
      </c>
      <c r="CI5" s="1">
        <f>IF(AND('GMT DATA'!CI5&lt;&gt;"NA",'GMT DATA'!CI5&lt;&gt;"Inf"),'GMT DATA'!CI5,"")</f>
        <v>6.261626079</v>
      </c>
      <c r="CJ5" s="1">
        <f>IF(AND('GMT DATA'!CJ5&lt;&gt;"NA",'GMT DATA'!CJ5&lt;&gt;"Inf"),'GMT DATA'!CJ5-'GMT DATA'!CI5,"")</f>
        <v>6.7921264809999995</v>
      </c>
      <c r="CK5" s="1">
        <f>IF(AND('GMT DATA'!CK5&lt;&gt;"NA",'GMT DATA'!CK5&lt;&gt;"Inf"),'GMT DATA'!CL5-'GMT DATA'!CK5,"")</f>
        <v>3.8896997229999997</v>
      </c>
      <c r="CL5" s="1">
        <f>IF(AND('GMT DATA'!CL5&lt;&gt;"NA",'GMT DATA'!CL5&lt;&gt;"Inf"),'GMT DATA'!CL5,"")</f>
        <v>-3.9752380949999999</v>
      </c>
      <c r="CM5" s="1">
        <f>IF(AND('GMT DATA'!CM5&lt;&gt;"NA",'GMT DATA'!CM5&lt;&gt;"Inf"),'GMT DATA'!CM5-'GMT DATA'!CL5,"")</f>
        <v>3.8896997230000001</v>
      </c>
      <c r="CN5" s="1">
        <f>IF(AND('GMT DATA'!CN5&lt;&gt;"NA",'GMT DATA'!CN5&lt;&gt;"Inf"),'GMT DATA'!CO5-'GMT DATA'!CN5,"")</f>
        <v>3.9547623649999997</v>
      </c>
      <c r="CO5" s="1">
        <f>IF(AND('GMT DATA'!CO5&lt;&gt;"NA",'GMT DATA'!CO5&lt;&gt;"Inf"),'GMT DATA'!CO5,"")</f>
        <v>0.91952381000000005</v>
      </c>
      <c r="CP5" s="1">
        <f>IF(AND('GMT DATA'!CP5&lt;&gt;"NA",'GMT DATA'!CP5&lt;&gt;"Inf"),'GMT DATA'!CP5-'GMT DATA'!CO5,"")</f>
        <v>3.9547623639999996</v>
      </c>
      <c r="CQ5" s="1">
        <f>IF(AND('GMT DATA'!CQ5&lt;&gt;"NA",'GMT DATA'!CQ5&lt;&gt;"Inf"),'GMT DATA'!CR5-'GMT DATA'!CQ5,"")</f>
        <v>5.9473936800000002</v>
      </c>
      <c r="CR5" s="1">
        <f>IF(AND('GMT DATA'!CR5&lt;&gt;"NA",'GMT DATA'!CR5&lt;&gt;"Inf"),'GMT DATA'!CR5,"")</f>
        <v>3.2828571430000002</v>
      </c>
      <c r="CS5" s="1">
        <f>IF(AND('GMT DATA'!CS5&lt;&gt;"NA",'GMT DATA'!CS5&lt;&gt;"Inf"),'GMT DATA'!CS5-'GMT DATA'!CR5,"")</f>
        <v>5.9473936800000002</v>
      </c>
      <c r="CT5" s="1">
        <f>IF(AND('GMT DATA'!CT5&lt;&gt;"NA",'GMT DATA'!CT5&lt;&gt;"Inf"),'GMT DATA'!CU5-'GMT DATA'!CT5,"")</f>
        <v>0.60635035999999998</v>
      </c>
      <c r="CU5" s="1">
        <f>IF(AND('GMT DATA'!CU5&lt;&gt;"NA",'GMT DATA'!CU5&lt;&gt;"Inf"),'GMT DATA'!CU5,"")</f>
        <v>0.45500000000000002</v>
      </c>
      <c r="CV5" s="1">
        <f>IF(AND('GMT DATA'!CV5&lt;&gt;"NA",'GMT DATA'!CV5&lt;&gt;"Inf"),'GMT DATA'!CV5-'GMT DATA'!CU5,"")</f>
        <v>0.60635035999999998</v>
      </c>
      <c r="CW5" s="1">
        <f>IF(AND('GMT DATA'!CW5&lt;&gt;"NA",'GMT DATA'!CW5&lt;&gt;"Inf"),'GMT DATA'!CX5-'GMT DATA'!CW5,"")</f>
        <v>0.109807562</v>
      </c>
      <c r="CX5" s="1">
        <f>IF(AND('GMT DATA'!CX5&lt;&gt;"NA",'GMT DATA'!CX5&lt;&gt;"Inf"),'GMT DATA'!CX5,"")</f>
        <v>-0.12872150600000001</v>
      </c>
      <c r="CY5" s="1">
        <f>IF(AND('GMT DATA'!CY5&lt;&gt;"NA",'GMT DATA'!CY5&lt;&gt;"Inf"),'GMT DATA'!CY5-'GMT DATA'!CX5,"")</f>
        <v>0.10980756200000001</v>
      </c>
      <c r="CZ5" s="1">
        <f>IF(AND('GMT DATA'!CZ5&lt;&gt;"NA",'GMT DATA'!CZ5&lt;&gt;"Inf"),'GMT DATA'!DA5-'GMT DATA'!CZ5,"")</f>
        <v>2.7598750390000002</v>
      </c>
      <c r="DA5" s="1">
        <f>IF(AND('GMT DATA'!DA5&lt;&gt;"NA",'GMT DATA'!DA5&lt;&gt;"Inf"),'GMT DATA'!DA5,"")</f>
        <v>3.2286198640000001</v>
      </c>
      <c r="DB5" s="1">
        <f>IF(AND('GMT DATA'!DB5&lt;&gt;"NA",'GMT DATA'!DB5&lt;&gt;"Inf"),'GMT DATA'!DB5-'GMT DATA'!DA5,"")</f>
        <v>2.7598750400000003</v>
      </c>
      <c r="DC5" s="1">
        <f>IF(AND('GMT DATA'!DC5&lt;&gt;"NA",'GMT DATA'!DC5&lt;&gt;"Inf"),'GMT DATA'!DD5-'GMT DATA'!DC5,"")</f>
        <v>11.325648873999999</v>
      </c>
      <c r="DD5" s="1">
        <f>IF(AND('GMT DATA'!DD5&lt;&gt;"NA",'GMT DATA'!DD5&lt;&gt;"Inf"),'GMT DATA'!DD5,"")</f>
        <v>9.4678747619999992</v>
      </c>
      <c r="DE5" s="1">
        <f>IF(AND('GMT DATA'!DE5&lt;&gt;"NA",'GMT DATA'!DE5&lt;&gt;"Inf"),'GMT DATA'!DE5-'GMT DATA'!DD5,"")</f>
        <v>11.325648878000001</v>
      </c>
    </row>
    <row r="6" spans="1:109">
      <c r="A6" t="str">
        <f>IF(AND('GMT DATA'!A6&lt;&gt;"NA",'GMT DATA'!A6&lt;&gt;"Inf"),'GMT DATA'!A6,"")</f>
        <v>+3C</v>
      </c>
      <c r="B6" s="1">
        <f>IF(AND('GMT DATA'!B6&lt;&gt;"NA",'GMT DATA'!B6&lt;&gt;"Inf"),'GMT DATA'!C6-'GMT DATA'!B6,"")</f>
        <v>1.3225734119999997</v>
      </c>
      <c r="C6" s="1">
        <f>IF(AND('GMT DATA'!C6&lt;&gt;"NA",'GMT DATA'!C6&lt;&gt;"Inf"),'GMT DATA'!C6,"")</f>
        <v>5.0759653489999996</v>
      </c>
      <c r="D6" s="1">
        <f>IF(AND('GMT DATA'!D6&lt;&gt;"NA",'GMT DATA'!D6&lt;&gt;"Inf"),'GMT DATA'!D6-'GMT DATA'!C6,"")</f>
        <v>1.3225734110000005</v>
      </c>
      <c r="E6" s="1">
        <f>IF(AND('GMT DATA'!E6&lt;&gt;"NA",'GMT DATA'!E6&lt;&gt;"Inf"),'GMT DATA'!F6-'GMT DATA'!E6,"")</f>
        <v>1.0062126799999995</v>
      </c>
      <c r="F6" s="1">
        <f>IF(AND('GMT DATA'!F6&lt;&gt;"NA",'GMT DATA'!F6&lt;&gt;"Inf"),'GMT DATA'!F6,"")</f>
        <v>4.4493399059999996</v>
      </c>
      <c r="G6" s="1">
        <f>IF(AND('GMT DATA'!G6&lt;&gt;"NA",'GMT DATA'!G6&lt;&gt;"Inf"),'GMT DATA'!G6-'GMT DATA'!F6,"")</f>
        <v>1.0062126790000008</v>
      </c>
      <c r="H6" s="1">
        <f>IF(AND('GMT DATA'!H6&lt;&gt;"NA",'GMT DATA'!H6&lt;&gt;"Inf"),'GMT DATA'!I6-'GMT DATA'!H6,"")</f>
        <v>0.89985223300000028</v>
      </c>
      <c r="I6" s="1">
        <f>IF(AND('GMT DATA'!I6&lt;&gt;"NA",'GMT DATA'!I6&lt;&gt;"Inf"),'GMT DATA'!I6,"")</f>
        <v>4.1861961540000001</v>
      </c>
      <c r="J6" s="1">
        <f>IF(AND('GMT DATA'!J6&lt;&gt;"NA",'GMT DATA'!J6&lt;&gt;"Inf"),'GMT DATA'!J6-'GMT DATA'!I6,"")</f>
        <v>0.89985223199999975</v>
      </c>
      <c r="K6" s="1">
        <f>IF(AND('GMT DATA'!K6&lt;&gt;"NA",'GMT DATA'!K6&lt;&gt;"Inf"),'GMT DATA'!L6-'GMT DATA'!K6,"")</f>
        <v>1.77757334</v>
      </c>
      <c r="L6" s="1">
        <f>IF(AND('GMT DATA'!L6&lt;&gt;"NA",'GMT DATA'!L6&lt;&gt;"Inf"),'GMT DATA'!L6,"")</f>
        <v>5.2887570159999999</v>
      </c>
      <c r="M6" s="1">
        <f>IF(AND('GMT DATA'!M6&lt;&gt;"NA",'GMT DATA'!M6&lt;&gt;"Inf"),'GMT DATA'!M6-'GMT DATA'!L6,"")</f>
        <v>1.77757334</v>
      </c>
      <c r="N6" s="1">
        <f>IF(AND('GMT DATA'!N6&lt;&gt;"NA",'GMT DATA'!N6&lt;&gt;"Inf"),'GMT DATA'!O6-'GMT DATA'!N6,"")</f>
        <v>1.1448260859999997</v>
      </c>
      <c r="O6" s="1">
        <f>IF(AND('GMT DATA'!O6&lt;&gt;"NA",'GMT DATA'!O6&lt;&gt;"Inf"),'GMT DATA'!O6,"")</f>
        <v>4.5470092429999998</v>
      </c>
      <c r="P6" s="1">
        <f>IF(AND('GMT DATA'!P6&lt;&gt;"NA",'GMT DATA'!P6&lt;&gt;"Inf"),'GMT DATA'!P6-'GMT DATA'!O6,"")</f>
        <v>1.1448260870000002</v>
      </c>
      <c r="Q6" s="1">
        <f>IF(AND('GMT DATA'!Q6&lt;&gt;"NA",'GMT DATA'!Q6&lt;&gt;"Inf"),'GMT DATA'!R6-'GMT DATA'!Q6,"")</f>
        <v>2.5897963409999996</v>
      </c>
      <c r="R6" s="1">
        <f>IF(AND('GMT DATA'!R6&lt;&gt;"NA",'GMT DATA'!R6&lt;&gt;"Inf"),'GMT DATA'!R6,"")</f>
        <v>9.1302635779999992</v>
      </c>
      <c r="S6" s="1">
        <f>IF(AND('GMT DATA'!S6&lt;&gt;"NA",'GMT DATA'!S6&lt;&gt;"Inf"),'GMT DATA'!S6-'GMT DATA'!R6,"")</f>
        <v>2.5897963420000014</v>
      </c>
      <c r="T6" s="1">
        <f>IF(AND('GMT DATA'!T6&lt;&gt;"NA",'GMT DATA'!T6&lt;&gt;"Inf"),'GMT DATA'!U6-'GMT DATA'!T6,"")</f>
        <v>1.4062511890000002</v>
      </c>
      <c r="U6" s="1">
        <f>IF(AND('GMT DATA'!U6&lt;&gt;"NA",'GMT DATA'!U6&lt;&gt;"Inf"),'GMT DATA'!U6,"")</f>
        <v>5.0502872270000001</v>
      </c>
      <c r="V6" s="1">
        <f>IF(AND('GMT DATA'!V6&lt;&gt;"NA",'GMT DATA'!V6&lt;&gt;"Inf"),'GMT DATA'!V6-'GMT DATA'!U6,"")</f>
        <v>1.4062511889999998</v>
      </c>
      <c r="W6" s="1">
        <f>IF(AND('GMT DATA'!W6&lt;&gt;"NA",'GMT DATA'!W6&lt;&gt;"Inf"),'GMT DATA'!X6-'GMT DATA'!W6,"")</f>
        <v>12.986649940000003</v>
      </c>
      <c r="X6" s="1">
        <f>IF(AND('GMT DATA'!X6&lt;&gt;"NA",'GMT DATA'!X6&lt;&gt;"Inf"),'GMT DATA'!X6,"")</f>
        <v>43.617658730000002</v>
      </c>
      <c r="Y6" s="1">
        <f>IF(AND('GMT DATA'!Y6&lt;&gt;"NA",'GMT DATA'!Y6&lt;&gt;"Inf"),'GMT DATA'!Y6-'GMT DATA'!X6,"")</f>
        <v>12.98664994</v>
      </c>
      <c r="Z6" s="1">
        <f>IF(AND('GMT DATA'!Z6&lt;&gt;"NA",'GMT DATA'!Z6&lt;&gt;"Inf"),'GMT DATA'!AA6-'GMT DATA'!Z6,"")</f>
        <v>9.0823949000000006</v>
      </c>
      <c r="AA6" s="1">
        <f>IF(AND('GMT DATA'!AA6&lt;&gt;"NA",'GMT DATA'!AA6&lt;&gt;"Inf"),'GMT DATA'!AA6,"")</f>
        <v>20.878184520000001</v>
      </c>
      <c r="AB6" s="1">
        <f>IF(AND('GMT DATA'!AB6&lt;&gt;"NA",'GMT DATA'!AB6&lt;&gt;"Inf"),'GMT DATA'!AB6-'GMT DATA'!AA6,"")</f>
        <v>9.0823949099999979</v>
      </c>
      <c r="AC6" s="1">
        <f>IF(AND('GMT DATA'!AC6&lt;&gt;"NA",'GMT DATA'!AC6&lt;&gt;"Inf"),'GMT DATA'!AD6-'GMT DATA'!AC6,"")</f>
        <v>8.3967778999999965</v>
      </c>
      <c r="AD6" s="1">
        <f>IF(AND('GMT DATA'!AD6&lt;&gt;"NA",'GMT DATA'!AD6&lt;&gt;"Inf"),'GMT DATA'!AD6,"")</f>
        <v>-42.758343250000003</v>
      </c>
      <c r="AE6" s="1">
        <f>IF(AND('GMT DATA'!AE6&lt;&gt;"NA",'GMT DATA'!AE6&lt;&gt;"Inf"),'GMT DATA'!AE6-'GMT DATA'!AD6,"")</f>
        <v>8.3967778900000027</v>
      </c>
      <c r="AF6" s="1">
        <f>IF(AND('GMT DATA'!AF6&lt;&gt;"NA",'GMT DATA'!AF6&lt;&gt;"Inf"),'GMT DATA'!AG6-'GMT DATA'!AF6,"")</f>
        <v>1.3724078799999999</v>
      </c>
      <c r="AG6" s="1">
        <f>MAX(IF(AND('GMT DATA'!AG6&lt;&gt;"NA",'GMT DATA'!AG6&lt;&gt;"Inf"),'GMT DATA'!AG6,""),-AG$2)</f>
        <v>-4.7</v>
      </c>
      <c r="AH6" s="1">
        <f>MAX(0,MIN(IF(AND('GMT DATA'!AH6&lt;&gt;"NA",'GMT DATA'!AH6&lt;&gt;"Inf"),'GMT DATA'!AH6-'GMT DATA'!AG6,""),AG6+AG2))</f>
        <v>0</v>
      </c>
      <c r="AI6" s="1">
        <f>IF(AND('GMT DATA'!AI6&lt;&gt;"NA",'GMT DATA'!AI6&lt;&gt;"Inf"),'GMT DATA'!AJ6-'GMT DATA'!AI6,"")</f>
        <v>6.1271038099999995</v>
      </c>
      <c r="AJ6" s="1">
        <f>IF(AND('GMT DATA'!AJ6&lt;&gt;"NA",'GMT DATA'!AJ6&lt;&gt;"Inf"),'GMT DATA'!AJ6,"")</f>
        <v>20.08010913</v>
      </c>
      <c r="AK6" s="1">
        <f>IF(AND('GMT DATA'!AK6&lt;&gt;"NA",'GMT DATA'!AK6&lt;&gt;"Inf"),'GMT DATA'!AK6-'GMT DATA'!AJ6,"")</f>
        <v>6.1271038000000004</v>
      </c>
      <c r="AL6" s="1">
        <f>IF(AND('GMT DATA'!AL6&lt;&gt;"NA",'GMT DATA'!AL6&lt;&gt;"Inf"),'GMT DATA'!AM6-'GMT DATA'!AL6,"")</f>
        <v>9.1643094200000021</v>
      </c>
      <c r="AM6" s="1">
        <f>IF(AND('GMT DATA'!AM6&lt;&gt;"NA",'GMT DATA'!AM6&lt;&gt;"Inf"),'GMT DATA'!AM6,"")</f>
        <v>-19.931656749999998</v>
      </c>
      <c r="AN6" s="1">
        <f>IF(AND('GMT DATA'!AN6&lt;&gt;"NA",'GMT DATA'!AN6&lt;&gt;"Inf"),'GMT DATA'!AN6-'GMT DATA'!AM6,"")</f>
        <v>9.1643094299999976</v>
      </c>
      <c r="AO6" s="1">
        <f>IF(AND('GMT DATA'!AO6&lt;&gt;"NA",'GMT DATA'!AO6&lt;&gt;"Inf"),'GMT DATA'!AP6-'GMT DATA'!AO6,"")</f>
        <v>12.03405995</v>
      </c>
      <c r="AP6" s="1">
        <f>IF(AND('GMT DATA'!AP6&lt;&gt;"NA",'GMT DATA'!AP6&lt;&gt;"Inf"),'GMT DATA'!AP6,"")</f>
        <v>40.011765869999998</v>
      </c>
      <c r="AQ6" s="1">
        <f>IF(AND('GMT DATA'!AQ6&lt;&gt;"NA",'GMT DATA'!AQ6&lt;&gt;"Inf"),'GMT DATA'!AQ6-'GMT DATA'!AP6,"")</f>
        <v>12.03405996</v>
      </c>
      <c r="AR6" s="1">
        <f>IF(AND('GMT DATA'!AR6&lt;&gt;"NA",'GMT DATA'!AR6&lt;&gt;"Inf"),'GMT DATA'!AS6-'GMT DATA'!AR6,"")</f>
        <v>8.1885865699999982</v>
      </c>
      <c r="AS6" s="1">
        <f>IF(AND('GMT DATA'!AS6&lt;&gt;"NA",'GMT DATA'!AS6&lt;&gt;"Inf"),'GMT DATA'!AS6,"")</f>
        <v>-27.391101190000001</v>
      </c>
      <c r="AT6" s="1">
        <f>IF(AND('GMT DATA'!AT6&lt;&gt;"NA",'GMT DATA'!AT6&lt;&gt;"Inf"),'GMT DATA'!AT6-'GMT DATA'!AS6,"")</f>
        <v>8.1885865700000018</v>
      </c>
      <c r="AU6" s="1">
        <f>IF(AND('GMT DATA'!AU6&lt;&gt;"NA",'GMT DATA'!AU6&lt;&gt;"Inf"),'GMT DATA'!AV6-'GMT DATA'!AU6,"")</f>
        <v>5.1144177099999979</v>
      </c>
      <c r="AV6" s="1">
        <f>IF(AND('GMT DATA'!AV6&lt;&gt;"NA",'GMT DATA'!AV6&lt;&gt;"Inf"),'GMT DATA'!AV6,"")</f>
        <v>18.300287699999998</v>
      </c>
      <c r="AW6" s="1">
        <f>IF(AND('GMT DATA'!AW6&lt;&gt;"NA",'GMT DATA'!AW6&lt;&gt;"Inf"),'GMT DATA'!AW6-'GMT DATA'!AV6,"")</f>
        <v>5.1144177100000014</v>
      </c>
      <c r="AX6" s="1">
        <f>IF(AND('GMT DATA'!AX6&lt;&gt;"NA",'GMT DATA'!AX6&lt;&gt;"Inf"),'GMT DATA'!AY6-'GMT DATA'!AX6,"")</f>
        <v>7.3175444399999989</v>
      </c>
      <c r="AY6" s="1">
        <f>IF(AND('GMT DATA'!AY6&lt;&gt;"NA",'GMT DATA'!AY6&lt;&gt;"Inf"),'GMT DATA'!AY6,"")</f>
        <v>45.691388889999999</v>
      </c>
      <c r="AZ6" s="1">
        <f>IF(AND('GMT DATA'!AZ6&lt;&gt;"NA",'GMT DATA'!AZ6&lt;&gt;"Inf"),'GMT DATA'!AZ6-'GMT DATA'!AY6,"")</f>
        <v>7.3175444299999981</v>
      </c>
      <c r="BA6" s="1">
        <f>IF(AND('GMT DATA'!BA6&lt;&gt;"NA",'GMT DATA'!BA6&lt;&gt;"Inf"),'GMT DATA'!BB6-'GMT DATA'!BA6,"")</f>
        <v>200.69481059999998</v>
      </c>
      <c r="BB6" s="1">
        <f>IF(AND('GMT DATA'!BB6&lt;&gt;"NA",'GMT DATA'!BB6&lt;&gt;"Inf"),'GMT DATA'!BB6,"")</f>
        <v>1039.703581</v>
      </c>
      <c r="BC6" s="1">
        <f>IF(AND('GMT DATA'!BC6&lt;&gt;"NA",'GMT DATA'!BC6&lt;&gt;"Inf"),'GMT DATA'!BC6-'GMT DATA'!BB6,"")</f>
        <v>200.69480999999996</v>
      </c>
      <c r="BD6" s="1">
        <f>IF(AND('GMT DATA'!BD6&lt;&gt;"NA",'GMT DATA'!BD6&lt;&gt;"Inf"),'GMT DATA'!BE6-'GMT DATA'!BD6,"")</f>
        <v>174.95969680000007</v>
      </c>
      <c r="BE6" s="1">
        <f>IF(AND('GMT DATA'!BE6&lt;&gt;"NA",'GMT DATA'!BE6&lt;&gt;"Inf"),'GMT DATA'!BE6,"")</f>
        <v>842.94334070000002</v>
      </c>
      <c r="BF6" s="1">
        <f>IF(AND('GMT DATA'!BF6&lt;&gt;"NA",'GMT DATA'!BF6&lt;&gt;"Inf"),'GMT DATA'!BF6-'GMT DATA'!BE6,"")</f>
        <v>174.95969730000002</v>
      </c>
      <c r="BG6" s="1">
        <f>IF(AND('GMT DATA'!BG6&lt;&gt;"NA",'GMT DATA'!BG6&lt;&gt;"Inf"),'GMT DATA'!BH6-'GMT DATA'!BG6,"")</f>
        <v>169.56299110000009</v>
      </c>
      <c r="BH6" s="1">
        <f>IF(AND('GMT DATA'!BH6&lt;&gt;"NA",'GMT DATA'!BH6&lt;&gt;"Inf"),'GMT DATA'!BH6,"")</f>
        <v>804.40245760000005</v>
      </c>
      <c r="BI6" s="1">
        <f>IF(AND('GMT DATA'!BI6&lt;&gt;"NA",'GMT DATA'!BI6&lt;&gt;"Inf"),'GMT DATA'!BI6-'GMT DATA'!BH6,"")</f>
        <v>169.56299109999998</v>
      </c>
      <c r="BJ6" s="1">
        <f>IF(AND('GMT DATA'!BJ6&lt;&gt;"NA",'GMT DATA'!BJ6&lt;&gt;"Inf"),'GMT DATA'!BK6-'GMT DATA'!BJ6,"")</f>
        <v>163.71714880000002</v>
      </c>
      <c r="BK6" s="1">
        <f>IF(AND('GMT DATA'!BK6&lt;&gt;"NA",'GMT DATA'!BK6&lt;&gt;"Inf"),'GMT DATA'!BK6,"")</f>
        <v>766.14298859999997</v>
      </c>
      <c r="BL6" s="1">
        <f>IF(AND('GMT DATA'!BL6&lt;&gt;"NA",'GMT DATA'!BL6&lt;&gt;"Inf"),'GMT DATA'!BL6-'GMT DATA'!BK6,"")</f>
        <v>163.71714880000002</v>
      </c>
      <c r="BM6" s="1">
        <f>IF(AND('GMT DATA'!BM6&lt;&gt;"NA",'GMT DATA'!BM6&lt;&gt;"Inf"),'GMT DATA'!BN6-'GMT DATA'!BM6,"")</f>
        <v>145.06600450000002</v>
      </c>
      <c r="BN6" s="1">
        <f>IF(AND('GMT DATA'!BN6&lt;&gt;"NA",'GMT DATA'!BN6&lt;&gt;"Inf"),'GMT DATA'!BN6,"")</f>
        <v>651.25558920000003</v>
      </c>
      <c r="BO6" s="1">
        <f>IF(AND('GMT DATA'!BO6&lt;&gt;"NA",'GMT DATA'!BO6&lt;&gt;"Inf"),'GMT DATA'!BO6-'GMT DATA'!BN6,"")</f>
        <v>145.0660044</v>
      </c>
      <c r="BP6" s="1">
        <f>IF(AND('GMT DATA'!BP6&lt;&gt;"NA",'GMT DATA'!BP6&lt;&gt;"Inf"),'GMT DATA'!BQ6-'GMT DATA'!BP6,"")</f>
        <v>113.06486010000003</v>
      </c>
      <c r="BQ6" s="1">
        <f>IF(AND('GMT DATA'!BQ6&lt;&gt;"NA",'GMT DATA'!BQ6&lt;&gt;"Inf"),'GMT DATA'!BQ6,"")</f>
        <v>427.83438080000002</v>
      </c>
      <c r="BR6" s="1">
        <f>IF(AND('GMT DATA'!BR6&lt;&gt;"NA",'GMT DATA'!BR6&lt;&gt;"Inf"),'GMT DATA'!BR6-'GMT DATA'!BQ6,"")</f>
        <v>113.06486009999998</v>
      </c>
      <c r="BS6" s="1">
        <f>IF(AND('GMT DATA'!BS6&lt;&gt;"NA",'GMT DATA'!BS6&lt;&gt;"Inf"),'GMT DATA'!BT6-'GMT DATA'!BS6,"")</f>
        <v>228.68348100000003</v>
      </c>
      <c r="BT6" s="1">
        <f>IF(AND('GMT DATA'!BT6&lt;&gt;"NA",'GMT DATA'!BT6&lt;&gt;"Inf"),'GMT DATA'!BT6,"")</f>
        <v>-1361.019182</v>
      </c>
      <c r="BU6" s="1">
        <f>IF(AND('GMT DATA'!BU6&lt;&gt;"NA",'GMT DATA'!BU6&lt;&gt;"Inf"),'GMT DATA'!BU6-'GMT DATA'!BT6,"")</f>
        <v>228.68348199999991</v>
      </c>
      <c r="BV6" s="1">
        <f>IF(AND('GMT DATA'!BV6&lt;&gt;"NA",'GMT DATA'!BV6&lt;&gt;"Inf"),'GMT DATA'!BW6-'GMT DATA'!BV6,"")</f>
        <v>234.01408700000002</v>
      </c>
      <c r="BW6" s="1">
        <f>IF(AND('GMT DATA'!BW6&lt;&gt;"NA",'GMT DATA'!BW6&lt;&gt;"Inf"),'GMT DATA'!BW6,"")</f>
        <v>1255.851956</v>
      </c>
      <c r="BX6" s="1">
        <f>IF(AND('GMT DATA'!BX6&lt;&gt;"NA",'GMT DATA'!BX6&lt;&gt;"Inf"),'GMT DATA'!BX6-'GMT DATA'!BW6,"")</f>
        <v>234.01408700000002</v>
      </c>
      <c r="BY6" s="4">
        <f>IF(AND('GMT DATA'!BY6&lt;&gt;"NA",'GMT DATA'!BY6&lt;&gt;"Inf"),'GMT DATA'!BZ6-'GMT DATA'!BY6,"")</f>
        <v>0.15648205499999998</v>
      </c>
      <c r="BZ6" s="4">
        <f>IF(AND('GMT DATA'!BZ6&lt;&gt;"NA",'GMT DATA'!BZ6&lt;&gt;"Inf"),'GMT DATA'!BZ6,"")</f>
        <v>0.31462933999999998</v>
      </c>
      <c r="CA6" s="4">
        <f>IF(AND('GMT DATA'!CA6&lt;&gt;"NA",'GMT DATA'!CA6&lt;&gt;"Inf"),'GMT DATA'!CA6-'GMT DATA'!BZ6,"")</f>
        <v>0.15648205400000004</v>
      </c>
      <c r="CB6" s="4">
        <f>IF(AND('GMT DATA'!CB6&lt;&gt;"NA",'GMT DATA'!CB6&lt;&gt;"Inf"),'GMT DATA'!CC6-'GMT DATA'!CB6,"")</f>
        <v>0.19053996600000001</v>
      </c>
      <c r="CC6" s="4">
        <f>IF(AND('GMT DATA'!CC6&lt;&gt;"NA",'GMT DATA'!CC6&lt;&gt;"Inf"),'GMT DATA'!CC6,"")</f>
        <v>0.154430183</v>
      </c>
      <c r="CD6" s="4">
        <f>IF(AND('GMT DATA'!CD6&lt;&gt;"NA",'GMT DATA'!CD6&lt;&gt;"Inf"),'GMT DATA'!CD6-'GMT DATA'!CC6,"")</f>
        <v>0.19053996699999998</v>
      </c>
      <c r="CE6" s="4">
        <f>IF(AND('GMT DATA'!CE6&lt;&gt;"NA",'GMT DATA'!CE6&lt;&gt;"Inf"),'GMT DATA'!CF6-'GMT DATA'!CE6,"")</f>
        <v>0.17767129599999998</v>
      </c>
      <c r="CF6" s="4">
        <f>IF(AND('GMT DATA'!CF6&lt;&gt;"NA",'GMT DATA'!CF6&lt;&gt;"Inf"),'GMT DATA'!CF6,"")</f>
        <v>7.3230011999999997E-2</v>
      </c>
      <c r="CG6" s="4">
        <f>IF(AND('GMT DATA'!CG6&lt;&gt;"NA",'GMT DATA'!CG6&lt;&gt;"Inf"),'GMT DATA'!CG6-'GMT DATA'!CF6,"")</f>
        <v>0.17767129500000001</v>
      </c>
      <c r="CH6" s="1">
        <f>IF(AND('GMT DATA'!CH6&lt;&gt;"NA",'GMT DATA'!CH6&lt;&gt;"Inf"),'GMT DATA'!CI6-'GMT DATA'!CH6,"")</f>
        <v>7.7091624569999997</v>
      </c>
      <c r="CI6" s="1">
        <f>IF(AND('GMT DATA'!CI6&lt;&gt;"NA",'GMT DATA'!CI6&lt;&gt;"Inf"),'GMT DATA'!CI6,"")</f>
        <v>8.4857808119999998</v>
      </c>
      <c r="CJ6" s="1">
        <f>IF(AND('GMT DATA'!CJ6&lt;&gt;"NA",'GMT DATA'!CJ6&lt;&gt;"Inf"),'GMT DATA'!CJ6-'GMT DATA'!CI6,"")</f>
        <v>7.7091624579999998</v>
      </c>
      <c r="CK6" s="1">
        <f>IF(AND('GMT DATA'!CK6&lt;&gt;"NA",'GMT DATA'!CK6&lt;&gt;"Inf"),'GMT DATA'!CL6-'GMT DATA'!CK6,"")</f>
        <v>5.3778884769999999</v>
      </c>
      <c r="CL6" s="1">
        <f>IF(AND('GMT DATA'!CL6&lt;&gt;"NA",'GMT DATA'!CL6&lt;&gt;"Inf"),'GMT DATA'!CL6,"")</f>
        <v>-5.9278670629999999</v>
      </c>
      <c r="CM6" s="1">
        <f>IF(AND('GMT DATA'!CM6&lt;&gt;"NA",'GMT DATA'!CM6&lt;&gt;"Inf"),'GMT DATA'!CM6-'GMT DATA'!CL6,"")</f>
        <v>5.3778884739999997</v>
      </c>
      <c r="CN6" s="1">
        <f>IF(AND('GMT DATA'!CN6&lt;&gt;"NA",'GMT DATA'!CN6&lt;&gt;"Inf"),'GMT DATA'!CO6-'GMT DATA'!CN6,"")</f>
        <v>5.0419797830000004</v>
      </c>
      <c r="CO6" s="1">
        <f>IF(AND('GMT DATA'!CO6&lt;&gt;"NA",'GMT DATA'!CO6&lt;&gt;"Inf"),'GMT DATA'!CO6,"")</f>
        <v>1.542738095</v>
      </c>
      <c r="CP6" s="1">
        <f>IF(AND('GMT DATA'!CP6&lt;&gt;"NA",'GMT DATA'!CP6&lt;&gt;"Inf"),'GMT DATA'!CP6-'GMT DATA'!CO6,"")</f>
        <v>5.0419797840000005</v>
      </c>
      <c r="CQ6" s="1">
        <f>IF(AND('GMT DATA'!CQ6&lt;&gt;"NA",'GMT DATA'!CQ6&lt;&gt;"Inf"),'GMT DATA'!CR6-'GMT DATA'!CQ6,"")</f>
        <v>7.4915640830000001</v>
      </c>
      <c r="CR6" s="1">
        <f>IF(AND('GMT DATA'!CR6&lt;&gt;"NA",'GMT DATA'!CR6&lt;&gt;"Inf"),'GMT DATA'!CR6,"")</f>
        <v>4.5328571430000002</v>
      </c>
      <c r="CS6" s="1">
        <f>IF(AND('GMT DATA'!CS6&lt;&gt;"NA",'GMT DATA'!CS6&lt;&gt;"Inf"),'GMT DATA'!CS6-'GMT DATA'!CR6,"")</f>
        <v>7.4915640869999995</v>
      </c>
      <c r="CT6" s="1">
        <f>IF(AND('GMT DATA'!CT6&lt;&gt;"NA",'GMT DATA'!CT6&lt;&gt;"Inf"),'GMT DATA'!CU6-'GMT DATA'!CT6,"")</f>
        <v>0.51169293500000002</v>
      </c>
      <c r="CU6" s="1">
        <f>IF(AND('GMT DATA'!CU6&lt;&gt;"NA",'GMT DATA'!CU6&lt;&gt;"Inf"),'GMT DATA'!CU6,"")</f>
        <v>0.78014881000000003</v>
      </c>
      <c r="CV6" s="1">
        <f>IF(AND('GMT DATA'!CV6&lt;&gt;"NA",'GMT DATA'!CV6&lt;&gt;"Inf"),'GMT DATA'!CV6-'GMT DATA'!CU6,"")</f>
        <v>0.51169293400000004</v>
      </c>
      <c r="CW6" s="1">
        <f>IF(AND('GMT DATA'!CW6&lt;&gt;"NA",'GMT DATA'!CW6&lt;&gt;"Inf"),'GMT DATA'!CX6-'GMT DATA'!CW6,"")</f>
        <v>0.115406909</v>
      </c>
      <c r="CX6" s="1">
        <f>IF(AND('GMT DATA'!CX6&lt;&gt;"NA",'GMT DATA'!CX6&lt;&gt;"Inf"),'GMT DATA'!CX6,"")</f>
        <v>-0.24555110099999999</v>
      </c>
      <c r="CY6" s="1">
        <f>IF(AND('GMT DATA'!CY6&lt;&gt;"NA",'GMT DATA'!CY6&lt;&gt;"Inf"),'GMT DATA'!CY6-'GMT DATA'!CX6,"")</f>
        <v>0.11540691</v>
      </c>
      <c r="CZ6" s="1">
        <f>IF(AND('GMT DATA'!CZ6&lt;&gt;"NA",'GMT DATA'!CZ6&lt;&gt;"Inf"),'GMT DATA'!DA6-'GMT DATA'!CZ6,"")</f>
        <v>3.5911814250000003</v>
      </c>
      <c r="DA6" s="1">
        <f>IF(AND('GMT DATA'!DA6&lt;&gt;"NA",'GMT DATA'!DA6&lt;&gt;"Inf"),'GMT DATA'!DA6,"")</f>
        <v>4.3004320690000002</v>
      </c>
      <c r="DB6" s="1">
        <f>IF(AND('GMT DATA'!DB6&lt;&gt;"NA",'GMT DATA'!DB6&lt;&gt;"Inf"),'GMT DATA'!DB6-'GMT DATA'!DA6,"")</f>
        <v>3.5911814240000002</v>
      </c>
      <c r="DC6" s="1">
        <f>IF(AND('GMT DATA'!DC6&lt;&gt;"NA",'GMT DATA'!DC6&lt;&gt;"Inf"),'GMT DATA'!DD6-'GMT DATA'!DC6,"")</f>
        <v>13.646465835000001</v>
      </c>
      <c r="DD6" s="1">
        <f>IF(AND('GMT DATA'!DD6&lt;&gt;"NA",'GMT DATA'!DD6&lt;&gt;"Inf"),'GMT DATA'!DD6,"")</f>
        <v>13.99467516</v>
      </c>
      <c r="DE6" s="1">
        <f>IF(AND('GMT DATA'!DE6&lt;&gt;"NA",'GMT DATA'!DE6&lt;&gt;"Inf"),'GMT DATA'!DE6-'GMT DATA'!DD6,"")</f>
        <v>13.646465840000001</v>
      </c>
    </row>
    <row r="7" spans="1:109">
      <c r="A7" t="str">
        <f>IF(AND('GMT DATA'!A7&lt;&gt;"NA",'GMT DATA'!A7&lt;&gt;"Inf"),'GMT DATA'!A7,"")</f>
        <v>+4C</v>
      </c>
      <c r="B7" s="1">
        <f>IF(AND('GMT DATA'!B7&lt;&gt;"NA",'GMT DATA'!B7&lt;&gt;"Inf"),'GMT DATA'!C7-'GMT DATA'!B7,"")</f>
        <v>1.4500649399999999</v>
      </c>
      <c r="C7" s="1">
        <f>IF(AND('GMT DATA'!C7&lt;&gt;"NA",'GMT DATA'!C7&lt;&gt;"Inf"),'GMT DATA'!C7,"")</f>
        <v>6.8972700549999999</v>
      </c>
      <c r="D7" s="1">
        <f>IF(AND('GMT DATA'!D7&lt;&gt;"NA",'GMT DATA'!D7&lt;&gt;"Inf"),'GMT DATA'!D7-'GMT DATA'!C7,"")</f>
        <v>1.4500649400000007</v>
      </c>
      <c r="E7" s="1">
        <f>IF(AND('GMT DATA'!E7&lt;&gt;"NA",'GMT DATA'!E7&lt;&gt;"Inf"),'GMT DATA'!F7-'GMT DATA'!E7,"")</f>
        <v>1.233604347</v>
      </c>
      <c r="F7" s="1">
        <f>IF(AND('GMT DATA'!F7&lt;&gt;"NA",'GMT DATA'!F7&lt;&gt;"Inf"),'GMT DATA'!F7,"")</f>
        <v>6.4237213710000001</v>
      </c>
      <c r="G7" s="1">
        <f>IF(AND('GMT DATA'!G7&lt;&gt;"NA",'GMT DATA'!G7&lt;&gt;"Inf"),'GMT DATA'!G7-'GMT DATA'!F7,"")</f>
        <v>1.2336043480000001</v>
      </c>
      <c r="H7" s="1">
        <f>IF(AND('GMT DATA'!H7&lt;&gt;"NA",'GMT DATA'!H7&lt;&gt;"Inf"),'GMT DATA'!I7-'GMT DATA'!H7,"")</f>
        <v>1.0789812100000002</v>
      </c>
      <c r="I7" s="1">
        <f>IF(AND('GMT DATA'!I7&lt;&gt;"NA",'GMT DATA'!I7&lt;&gt;"Inf"),'GMT DATA'!I7,"")</f>
        <v>5.9456303200000002</v>
      </c>
      <c r="J7" s="1">
        <f>IF(AND('GMT DATA'!J7&lt;&gt;"NA",'GMT DATA'!J7&lt;&gt;"Inf"),'GMT DATA'!J7-'GMT DATA'!I7,"")</f>
        <v>1.0789812109999994</v>
      </c>
      <c r="K7" s="1">
        <f>IF(AND('GMT DATA'!K7&lt;&gt;"NA",'GMT DATA'!K7&lt;&gt;"Inf"),'GMT DATA'!L7-'GMT DATA'!K7,"")</f>
        <v>1.4406049909999998</v>
      </c>
      <c r="L7" s="1">
        <f>IF(AND('GMT DATA'!L7&lt;&gt;"NA",'GMT DATA'!L7&lt;&gt;"Inf"),'GMT DATA'!L7,"")</f>
        <v>6.405412181</v>
      </c>
      <c r="M7" s="1">
        <f>IF(AND('GMT DATA'!M7&lt;&gt;"NA",'GMT DATA'!M7&lt;&gt;"Inf"),'GMT DATA'!M7-'GMT DATA'!L7,"")</f>
        <v>1.4406049909999998</v>
      </c>
      <c r="N7" s="1">
        <f>IF(AND('GMT DATA'!N7&lt;&gt;"NA",'GMT DATA'!N7&lt;&gt;"Inf"),'GMT DATA'!O7-'GMT DATA'!N7,"")</f>
        <v>1.3676978579999997</v>
      </c>
      <c r="O7" s="1">
        <f>IF(AND('GMT DATA'!O7&lt;&gt;"NA",'GMT DATA'!O7&lt;&gt;"Inf"),'GMT DATA'!O7,"")</f>
        <v>6.6203434769999996</v>
      </c>
      <c r="P7" s="1">
        <f>IF(AND('GMT DATA'!P7&lt;&gt;"NA",'GMT DATA'!P7&lt;&gt;"Inf"),'GMT DATA'!P7-'GMT DATA'!O7,"")</f>
        <v>1.3676978590000006</v>
      </c>
      <c r="Q7" s="1">
        <f>IF(AND('GMT DATA'!Q7&lt;&gt;"NA",'GMT DATA'!Q7&lt;&gt;"Inf"),'GMT DATA'!R7-'GMT DATA'!Q7,"")</f>
        <v>2.960535192</v>
      </c>
      <c r="R7" s="1">
        <f>IF(AND('GMT DATA'!R7&lt;&gt;"NA",'GMT DATA'!R7&lt;&gt;"Inf"),'GMT DATA'!R7,"")</f>
        <v>11.83084066</v>
      </c>
      <c r="S7" s="1">
        <f>IF(AND('GMT DATA'!S7&lt;&gt;"NA",'GMT DATA'!S7&lt;&gt;"Inf"),'GMT DATA'!S7-'GMT DATA'!R7,"")</f>
        <v>2.9605351899999999</v>
      </c>
      <c r="T7" s="1">
        <f>IF(AND('GMT DATA'!T7&lt;&gt;"NA",'GMT DATA'!T7&lt;&gt;"Inf"),'GMT DATA'!U7-'GMT DATA'!T7,"")</f>
        <v>2.0512638220000001</v>
      </c>
      <c r="U7" s="1">
        <f>IF(AND('GMT DATA'!U7&lt;&gt;"NA",'GMT DATA'!U7&lt;&gt;"Inf"),'GMT DATA'!U7,"")</f>
        <v>7.5815997590000004</v>
      </c>
      <c r="V7" s="1">
        <f>IF(AND('GMT DATA'!V7&lt;&gt;"NA",'GMT DATA'!V7&lt;&gt;"Inf"),'GMT DATA'!V7-'GMT DATA'!U7,"")</f>
        <v>2.0512638230000002</v>
      </c>
      <c r="W7" s="1">
        <f>IF(AND('GMT DATA'!W7&lt;&gt;"NA",'GMT DATA'!W7&lt;&gt;"Inf"),'GMT DATA'!X7-'GMT DATA'!W7,"")</f>
        <v>10.934337469999996</v>
      </c>
      <c r="X7" s="1">
        <f>IF(AND('GMT DATA'!X7&lt;&gt;"NA",'GMT DATA'!X7&lt;&gt;"Inf"),'GMT DATA'!X7,"")</f>
        <v>63.185680329999997</v>
      </c>
      <c r="Y7" s="1">
        <f>IF(AND('GMT DATA'!Y7&lt;&gt;"NA",'GMT DATA'!Y7&lt;&gt;"Inf"),'GMT DATA'!Y7-'GMT DATA'!X7,"")</f>
        <v>10.934337479999996</v>
      </c>
      <c r="Z7" s="1">
        <f>IF(AND('GMT DATA'!Z7&lt;&gt;"NA",'GMT DATA'!Z7&lt;&gt;"Inf"),'GMT DATA'!AA7-'GMT DATA'!Z7,"")</f>
        <v>12.602748119999998</v>
      </c>
      <c r="AA7" s="1">
        <f>IF(AND('GMT DATA'!AA7&lt;&gt;"NA",'GMT DATA'!AA7&lt;&gt;"Inf"),'GMT DATA'!AA7,"")</f>
        <v>36.261862319999999</v>
      </c>
      <c r="AB7" s="1">
        <f>IF(AND('GMT DATA'!AB7&lt;&gt;"NA",'GMT DATA'!AB7&lt;&gt;"Inf"),'GMT DATA'!AB7-'GMT DATA'!AA7,"")</f>
        <v>12.602748120000001</v>
      </c>
      <c r="AC7" s="1">
        <f>IF(AND('GMT DATA'!AC7&lt;&gt;"NA",'GMT DATA'!AC7&lt;&gt;"Inf"),'GMT DATA'!AD7-'GMT DATA'!AC7,"")</f>
        <v>10.533222210000005</v>
      </c>
      <c r="AD7" s="1">
        <f>IF(AND('GMT DATA'!AD7&lt;&gt;"NA",'GMT DATA'!AD7&lt;&gt;"Inf"),'GMT DATA'!AD7,"")</f>
        <v>-56.635642140000002</v>
      </c>
      <c r="AE7" s="1">
        <f>IF(AND('GMT DATA'!AE7&lt;&gt;"NA",'GMT DATA'!AE7&lt;&gt;"Inf"),'GMT DATA'!AE7-'GMT DATA'!AD7,"")</f>
        <v>10.533222219999999</v>
      </c>
      <c r="AF7" s="1">
        <f>IF(AND('GMT DATA'!AF7&lt;&gt;"NA",'GMT DATA'!AF7&lt;&gt;"Inf"),'GMT DATA'!AG7-'GMT DATA'!AF7,"")</f>
        <v>1.0657342779999999</v>
      </c>
      <c r="AG7" s="1">
        <f>MAX(IF(AND('GMT DATA'!AG7&lt;&gt;"NA",'GMT DATA'!AG7&lt;&gt;"Inf"),'GMT DATA'!AG7,""),-AG$2)</f>
        <v>-4.7</v>
      </c>
      <c r="AH7" s="1">
        <f>MAX(0,MIN(IF(AND('GMT DATA'!AH7&lt;&gt;"NA",'GMT DATA'!AH7&lt;&gt;"Inf"),'GMT DATA'!AH7-'GMT DATA'!AG7,""),AG7+AG2))</f>
        <v>0</v>
      </c>
      <c r="AI7" s="1">
        <f>IF(AND('GMT DATA'!AI7&lt;&gt;"NA",'GMT DATA'!AI7&lt;&gt;"Inf"),'GMT DATA'!AJ7-'GMT DATA'!AI7,"")</f>
        <v>2.9290086800000026</v>
      </c>
      <c r="AJ7" s="1">
        <f>IF(AND('GMT DATA'!AJ7&lt;&gt;"NA",'GMT DATA'!AJ7&lt;&gt;"Inf"),'GMT DATA'!AJ7,"")</f>
        <v>24.576156520000001</v>
      </c>
      <c r="AK7" s="1">
        <f>IF(AND('GMT DATA'!AK7&lt;&gt;"NA",'GMT DATA'!AK7&lt;&gt;"Inf"),'GMT DATA'!AK7-'GMT DATA'!AJ7,"")</f>
        <v>2.9290086899999999</v>
      </c>
      <c r="AL7" s="1">
        <f>IF(AND('GMT DATA'!AL7&lt;&gt;"NA",'GMT DATA'!AL7&lt;&gt;"Inf"),'GMT DATA'!AM7-'GMT DATA'!AL7,"")</f>
        <v>14.198138070000002</v>
      </c>
      <c r="AM7" s="1">
        <f>IF(AND('GMT DATA'!AM7&lt;&gt;"NA",'GMT DATA'!AM7&lt;&gt;"Inf"),'GMT DATA'!AM7,"")</f>
        <v>-25.15830575</v>
      </c>
      <c r="AN7" s="1">
        <f>IF(AND('GMT DATA'!AN7&lt;&gt;"NA",'GMT DATA'!AN7&lt;&gt;"Inf"),'GMT DATA'!AN7-'GMT DATA'!AM7,"")</f>
        <v>14.19813808</v>
      </c>
      <c r="AO7" s="1">
        <f>IF(AND('GMT DATA'!AO7&lt;&gt;"NA",'GMT DATA'!AO7&lt;&gt;"Inf"),'GMT DATA'!AP7-'GMT DATA'!AO7,"")</f>
        <v>15.61345231</v>
      </c>
      <c r="AP7" s="1">
        <f>IF(AND('GMT DATA'!AP7&lt;&gt;"NA",'GMT DATA'!AP7&lt;&gt;"Inf"),'GMT DATA'!AP7,"")</f>
        <v>49.734462270000002</v>
      </c>
      <c r="AQ7" s="1">
        <f>IF(AND('GMT DATA'!AQ7&lt;&gt;"NA",'GMT DATA'!AQ7&lt;&gt;"Inf"),'GMT DATA'!AQ7-'GMT DATA'!AP7,"")</f>
        <v>15.613452309999992</v>
      </c>
      <c r="AR7" s="1">
        <f>IF(AND('GMT DATA'!AR7&lt;&gt;"NA",'GMT DATA'!AR7&lt;&gt;"Inf"),'GMT DATA'!AS7-'GMT DATA'!AR7,"")</f>
        <v>10.55667897</v>
      </c>
      <c r="AS7" s="1">
        <f>IF(AND('GMT DATA'!AS7&lt;&gt;"NA",'GMT DATA'!AS7&lt;&gt;"Inf"),'GMT DATA'!AS7,"")</f>
        <v>-37.809243700000003</v>
      </c>
      <c r="AT7" s="1">
        <f>IF(AND('GMT DATA'!AT7&lt;&gt;"NA",'GMT DATA'!AT7&lt;&gt;"Inf"),'GMT DATA'!AT7-'GMT DATA'!AS7,"")</f>
        <v>10.556678970000004</v>
      </c>
      <c r="AU7" s="1">
        <f>IF(AND('GMT DATA'!AU7&lt;&gt;"NA",'GMT DATA'!AU7&lt;&gt;"Inf"),'GMT DATA'!AV7-'GMT DATA'!AU7,"")</f>
        <v>4.7849433400000017</v>
      </c>
      <c r="AV7" s="1">
        <f>IF(AND('GMT DATA'!AV7&lt;&gt;"NA",'GMT DATA'!AV7&lt;&gt;"Inf"),'GMT DATA'!AV7,"")</f>
        <v>22.915295820000001</v>
      </c>
      <c r="AW7" s="1">
        <f>IF(AND('GMT DATA'!AW7&lt;&gt;"NA",'GMT DATA'!AW7&lt;&gt;"Inf"),'GMT DATA'!AW7-'GMT DATA'!AV7,"")</f>
        <v>4.7849433300000008</v>
      </c>
      <c r="AX7" s="1">
        <f>IF(AND('GMT DATA'!AX7&lt;&gt;"NA",'GMT DATA'!AX7&lt;&gt;"Inf"),'GMT DATA'!AY7-'GMT DATA'!AX7,"")</f>
        <v>9.1586914499999992</v>
      </c>
      <c r="AY7" s="1">
        <f>IF(AND('GMT DATA'!AY7&lt;&gt;"NA",'GMT DATA'!AY7&lt;&gt;"Inf"),'GMT DATA'!AY7,"")</f>
        <v>60.72453951</v>
      </c>
      <c r="AZ7" s="1">
        <f>IF(AND('GMT DATA'!AZ7&lt;&gt;"NA",'GMT DATA'!AZ7&lt;&gt;"Inf"),'GMT DATA'!AZ7-'GMT DATA'!AY7,"")</f>
        <v>9.1586914500000063</v>
      </c>
      <c r="BA7" s="1">
        <f>IF(AND('GMT DATA'!BA7&lt;&gt;"NA",'GMT DATA'!BA7&lt;&gt;"Inf"),'GMT DATA'!BB7-'GMT DATA'!BA7,"")</f>
        <v>201.61836799999992</v>
      </c>
      <c r="BB7" s="1">
        <f>IF(AND('GMT DATA'!BB7&lt;&gt;"NA",'GMT DATA'!BB7&lt;&gt;"Inf"),'GMT DATA'!BB7,"")</f>
        <v>1481.7262229999999</v>
      </c>
      <c r="BC7" s="1">
        <f>IF(AND('GMT DATA'!BC7&lt;&gt;"NA",'GMT DATA'!BC7&lt;&gt;"Inf"),'GMT DATA'!BC7-'GMT DATA'!BB7,"")</f>
        <v>201.61836800000015</v>
      </c>
      <c r="BD7" s="1">
        <f>IF(AND('GMT DATA'!BD7&lt;&gt;"NA",'GMT DATA'!BD7&lt;&gt;"Inf"),'GMT DATA'!BE7-'GMT DATA'!BD7,"")</f>
        <v>181.26494600000001</v>
      </c>
      <c r="BE7" s="1">
        <f>IF(AND('GMT DATA'!BE7&lt;&gt;"NA",'GMT DATA'!BE7&lt;&gt;"Inf"),'GMT DATA'!BE7,"")</f>
        <v>1217.9610869999999</v>
      </c>
      <c r="BF7" s="1">
        <f>IF(AND('GMT DATA'!BF7&lt;&gt;"NA",'GMT DATA'!BF7&lt;&gt;"Inf"),'GMT DATA'!BF7-'GMT DATA'!BE7,"")</f>
        <v>181.26494600000001</v>
      </c>
      <c r="BG7" s="1">
        <f>IF(AND('GMT DATA'!BG7&lt;&gt;"NA",'GMT DATA'!BG7&lt;&gt;"Inf"),'GMT DATA'!BH7-'GMT DATA'!BG7,"")</f>
        <v>177.15212329999986</v>
      </c>
      <c r="BH7" s="1">
        <f>IF(AND('GMT DATA'!BH7&lt;&gt;"NA",'GMT DATA'!BH7&lt;&gt;"Inf"),'GMT DATA'!BH7,"")</f>
        <v>1166.3220859999999</v>
      </c>
      <c r="BI7" s="1">
        <f>IF(AND('GMT DATA'!BI7&lt;&gt;"NA",'GMT DATA'!BI7&lt;&gt;"Inf"),'GMT DATA'!BI7-'GMT DATA'!BH7,"")</f>
        <v>177.15212400000019</v>
      </c>
      <c r="BJ7" s="1">
        <f>IF(AND('GMT DATA'!BJ7&lt;&gt;"NA",'GMT DATA'!BJ7&lt;&gt;"Inf"),'GMT DATA'!BK7-'GMT DATA'!BJ7,"")</f>
        <v>172.50700380000001</v>
      </c>
      <c r="BK7" s="1">
        <f>IF(AND('GMT DATA'!BK7&lt;&gt;"NA",'GMT DATA'!BK7&lt;&gt;"Inf"),'GMT DATA'!BK7,"")</f>
        <v>1115.057106</v>
      </c>
      <c r="BL7" s="1">
        <f>IF(AND('GMT DATA'!BL7&lt;&gt;"NA",'GMT DATA'!BL7&lt;&gt;"Inf"),'GMT DATA'!BL7-'GMT DATA'!BK7,"")</f>
        <v>172.50700400000005</v>
      </c>
      <c r="BM7" s="1">
        <f>IF(AND('GMT DATA'!BM7&lt;&gt;"NA",'GMT DATA'!BM7&lt;&gt;"Inf"),'GMT DATA'!BN7-'GMT DATA'!BM7,"")</f>
        <v>158.58016010000006</v>
      </c>
      <c r="BN7" s="1">
        <f>IF(AND('GMT DATA'!BN7&lt;&gt;"NA",'GMT DATA'!BN7&lt;&gt;"Inf"),'GMT DATA'!BN7,"")</f>
        <v>962.26016430000004</v>
      </c>
      <c r="BO7" s="1">
        <f>IF(AND('GMT DATA'!BO7&lt;&gt;"NA",'GMT DATA'!BO7&lt;&gt;"Inf"),'GMT DATA'!BO7-'GMT DATA'!BN7,"")</f>
        <v>158.58015969999997</v>
      </c>
      <c r="BP7" s="1">
        <f>IF(AND('GMT DATA'!BP7&lt;&gt;"NA",'GMT DATA'!BP7&lt;&gt;"Inf"),'GMT DATA'!BQ7-'GMT DATA'!BP7,"")</f>
        <v>139.16902660000005</v>
      </c>
      <c r="BQ7" s="1">
        <f>IF(AND('GMT DATA'!BQ7&lt;&gt;"NA",'GMT DATA'!BQ7&lt;&gt;"Inf"),'GMT DATA'!BQ7,"")</f>
        <v>669.72045290000005</v>
      </c>
      <c r="BR7" s="1">
        <f>IF(AND('GMT DATA'!BR7&lt;&gt;"NA",'GMT DATA'!BR7&lt;&gt;"Inf"),'GMT DATA'!BR7-'GMT DATA'!BQ7,"")</f>
        <v>139.16902659999994</v>
      </c>
      <c r="BS7" s="1">
        <f>IF(AND('GMT DATA'!BS7&lt;&gt;"NA",'GMT DATA'!BS7&lt;&gt;"Inf"),'GMT DATA'!BT7-'GMT DATA'!BS7,"")</f>
        <v>237.28806299999997</v>
      </c>
      <c r="BT7" s="1">
        <f>IF(AND('GMT DATA'!BT7&lt;&gt;"NA",'GMT DATA'!BT7&lt;&gt;"Inf"),'GMT DATA'!BT7,"")</f>
        <v>-1770.1275680000001</v>
      </c>
      <c r="BU7" s="1">
        <f>IF(AND('GMT DATA'!BU7&lt;&gt;"NA",'GMT DATA'!BU7&lt;&gt;"Inf"),'GMT DATA'!BU7-'GMT DATA'!BT7,"")</f>
        <v>237.28806300000019</v>
      </c>
      <c r="BV7" s="1">
        <f>IF(AND('GMT DATA'!BV7&lt;&gt;"NA",'GMT DATA'!BV7&lt;&gt;"Inf"),'GMT DATA'!BW7-'GMT DATA'!BV7,"")</f>
        <v>191.39709500000004</v>
      </c>
      <c r="BW7" s="1">
        <f>IF(AND('GMT DATA'!BW7&lt;&gt;"NA",'GMT DATA'!BW7&lt;&gt;"Inf"),'GMT DATA'!BW7,"")</f>
        <v>1717.7591210000001</v>
      </c>
      <c r="BX7" s="1">
        <f>IF(AND('GMT DATA'!BX7&lt;&gt;"NA",'GMT DATA'!BX7&lt;&gt;"Inf"),'GMT DATA'!BX7-'GMT DATA'!BW7,"")</f>
        <v>191.39709399999992</v>
      </c>
      <c r="BY7" s="4">
        <f>IF(AND('GMT DATA'!BY7&lt;&gt;"NA",'GMT DATA'!BY7&lt;&gt;"Inf"),'GMT DATA'!BZ7-'GMT DATA'!BY7,"")</f>
        <v>0.267054444</v>
      </c>
      <c r="BZ7" s="4">
        <f>IF(AND('GMT DATA'!BZ7&lt;&gt;"NA",'GMT DATA'!BZ7&lt;&gt;"Inf"),'GMT DATA'!BZ7,"")</f>
        <v>0.41413796400000003</v>
      </c>
      <c r="CA7" s="4">
        <f>IF(AND('GMT DATA'!CA7&lt;&gt;"NA",'GMT DATA'!CA7&lt;&gt;"Inf"),'GMT DATA'!CA7-'GMT DATA'!BZ7,"")</f>
        <v>0.26705444499999997</v>
      </c>
      <c r="CB7" s="4">
        <f>IF(AND('GMT DATA'!CB7&lt;&gt;"NA",'GMT DATA'!CB7&lt;&gt;"Inf"),'GMT DATA'!CC7-'GMT DATA'!CB7,"")</f>
        <v>0.18942431800000001</v>
      </c>
      <c r="CC7" s="4">
        <f>IF(AND('GMT DATA'!CC7&lt;&gt;"NA",'GMT DATA'!CC7&lt;&gt;"Inf"),'GMT DATA'!CC7,"")</f>
        <v>0.11028766700000001</v>
      </c>
      <c r="CD7" s="4">
        <f>IF(AND('GMT DATA'!CD7&lt;&gt;"NA",'GMT DATA'!CD7&lt;&gt;"Inf"),'GMT DATA'!CD7-'GMT DATA'!CC7,"")</f>
        <v>0.18942431899999998</v>
      </c>
      <c r="CE7" s="4">
        <f>IF(AND('GMT DATA'!CE7&lt;&gt;"NA",'GMT DATA'!CE7&lt;&gt;"Inf"),'GMT DATA'!CF7-'GMT DATA'!CE7,"")</f>
        <v>0.17348259700000002</v>
      </c>
      <c r="CF7" s="4">
        <f>IF(AND('GMT DATA'!CF7&lt;&gt;"NA",'GMT DATA'!CF7&lt;&gt;"Inf"),'GMT DATA'!CF7,"")</f>
        <v>-4.107744E-3</v>
      </c>
      <c r="CG7" s="4">
        <f>IF(AND('GMT DATA'!CG7&lt;&gt;"NA",'GMT DATA'!CG7&lt;&gt;"Inf"),'GMT DATA'!CG7-'GMT DATA'!CF7,"")</f>
        <v>0.17348259799999999</v>
      </c>
      <c r="CH7" s="1">
        <f>IF(AND('GMT DATA'!CH7&lt;&gt;"NA",'GMT DATA'!CH7&lt;&gt;"Inf"),'GMT DATA'!CI7-'GMT DATA'!CH7,"")</f>
        <v>11.994184358</v>
      </c>
      <c r="CI7" s="1">
        <f>IF(AND('GMT DATA'!CI7&lt;&gt;"NA",'GMT DATA'!CI7&lt;&gt;"Inf"),'GMT DATA'!CI7,"")</f>
        <v>8.2806009889999999</v>
      </c>
      <c r="CJ7" s="1">
        <f>IF(AND('GMT DATA'!CJ7&lt;&gt;"NA",'GMT DATA'!CJ7&lt;&gt;"Inf"),'GMT DATA'!CJ7-'GMT DATA'!CI7,"")</f>
        <v>11.994184360999999</v>
      </c>
      <c r="CK7" s="1">
        <f>IF(AND('GMT DATA'!CK7&lt;&gt;"NA",'GMT DATA'!CK7&lt;&gt;"Inf"),'GMT DATA'!CL7-'GMT DATA'!CK7,"")</f>
        <v>8.4768954780000012</v>
      </c>
      <c r="CL7" s="1">
        <f>IF(AND('GMT DATA'!CL7&lt;&gt;"NA",'GMT DATA'!CL7&lt;&gt;"Inf"),'GMT DATA'!CL7,"")</f>
        <v>-6.8291825819999996</v>
      </c>
      <c r="CM7" s="1">
        <f>IF(AND('GMT DATA'!CM7&lt;&gt;"NA",'GMT DATA'!CM7&lt;&gt;"Inf"),'GMT DATA'!CM7-'GMT DATA'!CL7,"")</f>
        <v>8.4768954789999995</v>
      </c>
      <c r="CN7" s="1">
        <f>IF(AND('GMT DATA'!CN7&lt;&gt;"NA",'GMT DATA'!CN7&lt;&gt;"Inf"),'GMT DATA'!CO7-'GMT DATA'!CN7,"")</f>
        <v>4.1520250979999993</v>
      </c>
      <c r="CO7" s="1">
        <f>IF(AND('GMT DATA'!CO7&lt;&gt;"NA",'GMT DATA'!CO7&lt;&gt;"Inf"),'GMT DATA'!CO7,"")</f>
        <v>5.8889143539999997</v>
      </c>
      <c r="CP7" s="1">
        <f>IF(AND('GMT DATA'!CP7&lt;&gt;"NA",'GMT DATA'!CP7&lt;&gt;"Inf"),'GMT DATA'!CP7-'GMT DATA'!CO7,"")</f>
        <v>4.152025096</v>
      </c>
      <c r="CQ7" s="1">
        <f>IF(AND('GMT DATA'!CQ7&lt;&gt;"NA",'GMT DATA'!CQ7&lt;&gt;"Inf"),'GMT DATA'!CR7-'GMT DATA'!CQ7,"")</f>
        <v>10.808310697000001</v>
      </c>
      <c r="CR7" s="1">
        <f>IF(AND('GMT DATA'!CR7&lt;&gt;"NA",'GMT DATA'!CR7&lt;&gt;"Inf"),'GMT DATA'!CR7,"")</f>
        <v>1.0952126310000001</v>
      </c>
      <c r="CS7" s="1">
        <f>IF(AND('GMT DATA'!CS7&lt;&gt;"NA",'GMT DATA'!CS7&lt;&gt;"Inf"),'GMT DATA'!CS7-'GMT DATA'!CR7,"")</f>
        <v>10.808310699</v>
      </c>
      <c r="CT7" s="1">
        <f>IF(AND('GMT DATA'!CT7&lt;&gt;"NA",'GMT DATA'!CT7&lt;&gt;"Inf"),'GMT DATA'!CU7-'GMT DATA'!CT7,"")</f>
        <v>0.81627852700000003</v>
      </c>
      <c r="CU7" s="1">
        <f>IF(AND('GMT DATA'!CU7&lt;&gt;"NA",'GMT DATA'!CU7&lt;&gt;"Inf"),'GMT DATA'!CU7,"")</f>
        <v>0.78427128400000001</v>
      </c>
      <c r="CV7" s="1">
        <f>IF(AND('GMT DATA'!CV7&lt;&gt;"NA",'GMT DATA'!CV7&lt;&gt;"Inf"),'GMT DATA'!CV7-'GMT DATA'!CU7,"")</f>
        <v>0.81627852799999989</v>
      </c>
      <c r="CW7" s="1">
        <f>IF(AND('GMT DATA'!CW7&lt;&gt;"NA",'GMT DATA'!CW7&lt;&gt;"Inf"),'GMT DATA'!CX7-'GMT DATA'!CW7,"")</f>
        <v>0.119021553</v>
      </c>
      <c r="CX7" s="1">
        <f>IF(AND('GMT DATA'!CX7&lt;&gt;"NA",'GMT DATA'!CX7&lt;&gt;"Inf"),'GMT DATA'!CX7,"")</f>
        <v>-0.33182561599999999</v>
      </c>
      <c r="CY7" s="1">
        <f>IF(AND('GMT DATA'!CY7&lt;&gt;"NA",'GMT DATA'!CY7&lt;&gt;"Inf"),'GMT DATA'!CY7-'GMT DATA'!CX7,"")</f>
        <v>0.119021554</v>
      </c>
      <c r="CZ7" s="1">
        <f>IF(AND('GMT DATA'!CZ7&lt;&gt;"NA",'GMT DATA'!CZ7&lt;&gt;"Inf"),'GMT DATA'!DA7-'GMT DATA'!CZ7,"")</f>
        <v>5.151464313</v>
      </c>
      <c r="DA7" s="1">
        <f>IF(AND('GMT DATA'!DA7&lt;&gt;"NA",'GMT DATA'!DA7&lt;&gt;"Inf"),'GMT DATA'!DA7,"")</f>
        <v>7.8604419129999998</v>
      </c>
      <c r="DB7" s="1">
        <f>IF(AND('GMT DATA'!DB7&lt;&gt;"NA",'GMT DATA'!DB7&lt;&gt;"Inf"),'GMT DATA'!DB7-'GMT DATA'!DA7,"")</f>
        <v>5.1514643169999994</v>
      </c>
      <c r="DC7" s="1">
        <f>IF(AND('GMT DATA'!DC7&lt;&gt;"NA",'GMT DATA'!DC7&lt;&gt;"Inf"),'GMT DATA'!DD7-'GMT DATA'!DC7,"")</f>
        <v>22.039116010000001</v>
      </c>
      <c r="DD7" s="1">
        <f>IF(AND('GMT DATA'!DD7&lt;&gt;"NA",'GMT DATA'!DD7&lt;&gt;"Inf"),'GMT DATA'!DD7,"")</f>
        <v>29.663602619999999</v>
      </c>
      <c r="DE7" s="1">
        <f>IF(AND('GMT DATA'!DE7&lt;&gt;"NA",'GMT DATA'!DE7&lt;&gt;"Inf"),'GMT DATA'!DE7-'GMT DATA'!DD7,"")</f>
        <v>22.039116020000002</v>
      </c>
    </row>
    <row r="8" spans="1:109">
      <c r="A8" t="s">
        <v>122</v>
      </c>
      <c r="C8" t="s">
        <v>121</v>
      </c>
      <c r="F8" t="s">
        <v>121</v>
      </c>
      <c r="I8" t="s">
        <v>121</v>
      </c>
      <c r="L8" t="s">
        <v>121</v>
      </c>
      <c r="O8" t="s">
        <v>121</v>
      </c>
      <c r="R8" t="s">
        <v>121</v>
      </c>
      <c r="U8" t="s">
        <v>121</v>
      </c>
      <c r="X8" t="s">
        <v>116</v>
      </c>
      <c r="AA8" t="s">
        <v>116</v>
      </c>
      <c r="AD8" t="s">
        <v>116</v>
      </c>
      <c r="AG8" t="s">
        <v>116</v>
      </c>
      <c r="AJ8" t="s">
        <v>123</v>
      </c>
      <c r="AM8" t="s">
        <v>123</v>
      </c>
      <c r="AP8" t="s">
        <v>116</v>
      </c>
      <c r="AS8" t="s">
        <v>123</v>
      </c>
      <c r="AV8" t="s">
        <v>123</v>
      </c>
      <c r="AY8" t="s">
        <v>116</v>
      </c>
      <c r="BB8" t="s">
        <v>120</v>
      </c>
      <c r="BE8" t="s">
        <v>120</v>
      </c>
      <c r="BH8" t="s">
        <v>120</v>
      </c>
      <c r="BK8" t="s">
        <v>120</v>
      </c>
      <c r="BN8" t="s">
        <v>120</v>
      </c>
      <c r="BQ8" t="s">
        <v>120</v>
      </c>
      <c r="BT8" t="s">
        <v>119</v>
      </c>
      <c r="BW8" t="s">
        <v>118</v>
      </c>
      <c r="BZ8" t="s">
        <v>117</v>
      </c>
      <c r="CC8" t="s">
        <v>117</v>
      </c>
      <c r="CF8" t="s">
        <v>117</v>
      </c>
      <c r="CI8" t="s">
        <v>117</v>
      </c>
      <c r="CL8" t="s">
        <v>116</v>
      </c>
      <c r="CO8" t="s">
        <v>116</v>
      </c>
      <c r="CR8" t="s">
        <v>116</v>
      </c>
      <c r="CT8" t="s">
        <v>116</v>
      </c>
      <c r="CX8" t="s">
        <v>124</v>
      </c>
      <c r="DA8" t="s">
        <v>125</v>
      </c>
      <c r="DD8" t="s">
        <v>125</v>
      </c>
    </row>
    <row r="9" spans="1:109" s="3" customFormat="1" ht="99" customHeight="1">
      <c r="C9" s="3" t="str">
        <f>CONCATENATE("projected change per degree of global mean temperature change relative to 1980-2009 = ",ROUND(C2,1),C8)</f>
        <v>projected change per degree of global mean temperature change relative to 1980-2009 = -8.8oC</v>
      </c>
      <c r="F9" s="3" t="str">
        <f>CONCATENATE("projected change per degree of global mean temperature change relative to 1980-2009 = ",ROUND(F2,1),F8)</f>
        <v>projected change per degree of global mean temperature change relative to 1980-2009 = 15.8oC</v>
      </c>
      <c r="I9" s="3" t="str">
        <f>CONCATENATE("projected change per degree of global mean temperature change relative to 1980-2009 = ",ROUND(I2,1),I8)</f>
        <v>projected change per degree of global mean temperature change relative to 1980-2009 = 14.6oC</v>
      </c>
      <c r="L9" s="3" t="str">
        <f>CONCATENATE("projected change per degree of global mean temperature change relative to 1980-2009 = ",ROUND(L2,1),L8)</f>
        <v>projected change per degree of global mean temperature change relative to 1980-2009 = -10.1oC</v>
      </c>
      <c r="O9" s="3" t="str">
        <f>CONCATENATE("projected change per degree of global mean temperature change relative to 1980-2009 = ",ROUND(O2,1),O8)</f>
        <v>projected change per degree of global mean temperature change relative to 1980-2009 = 17oC</v>
      </c>
      <c r="R9" s="3" t="str">
        <f>CONCATENATE("projected change per degree of global mean temperature change relative to 1980-2009 = ",ROUND(R2,0),R8)</f>
        <v>projected change per degree of global mean temperature change relative to 1980-2009 = -33oC</v>
      </c>
      <c r="U9" s="3" t="str">
        <f>CONCATENATE("projected change per degree of global mean temperature change relative to 1980-2009 = ",ROUND(U2,0),U8)</f>
        <v>projected change per degree of global mean temperature change relative to 1980-2009 = 23oC</v>
      </c>
      <c r="X9" s="3" t="str">
        <f>CONCATENATE("projected change per degree of global mean temperature change relative to 1980-2009 = ",ROUND(X2,0)," ",X8)</f>
        <v>projected change per degree of global mean temperature change relative to 1980-2009 = 26 days</v>
      </c>
      <c r="AA9" s="3" t="str">
        <f>CONCATENATE("projected change per degree of global mean temperature change relative to 1980-2009 = ",ROUND(AA2,1)," ",AA8)</f>
        <v>projected change per degree of global mean temperature change relative to 1980-2009 = 2.8 days</v>
      </c>
      <c r="AD9" s="3" t="str">
        <f>CONCATENATE("projected change per degree of global mean temperature change relative to 1980-2009 = ",ROUND(AD2,0)," ",AD8)</f>
        <v>projected change per degree of global mean temperature change relative to 1980-2009 = 239 days</v>
      </c>
      <c r="AG9" s="3" t="str">
        <f>CONCATENATE("projected change per degree of global mean temperature change relative to 1980-2009 = ",ROUND(AG2,1)," ",AG8)</f>
        <v>projected change per degree of global mean temperature change relative to 1980-2009 = 4.7 days</v>
      </c>
      <c r="AJ9" s="3" t="str">
        <f>CONCATENATE("projected change per degree of global mean temperature change relative to 1980-2009 = ",ROUND(AJ2,0),AJ8)</f>
        <v>projected change per degree of global mean temperature change relative to 1980-2009 = 264st day of the year</v>
      </c>
      <c r="AM9" s="3" t="str">
        <f>CONCATENATE("projected change per degree of global mean temperature change relative to 1980-2009 = ",ROUND(AM2,0),AM8)</f>
        <v>projected change per degree of global mean temperature change relative to 1980-2009 = 127st day of the year</v>
      </c>
      <c r="AP9" s="3" t="str">
        <f>CONCATENATE("projected change per degree of global mean temperature change relative to 1980-2009 = ",ROUND(AP2,0)," ",AP8)</f>
        <v>projected change per degree of global mean temperature change relative to 1980-2009 = 138 days</v>
      </c>
      <c r="AS9" s="3" t="str">
        <f>CONCATENATE("projected change per degree of global mean temperature change relative to 1980-2009 = ",ROUND(AS2,0),AS8)</f>
        <v>projected change per degree of global mean temperature change relative to 1980-2009 = 107st day of the year</v>
      </c>
      <c r="AV9" s="3" t="str">
        <f>CONCATENATE("projected change per degree of global mean temperature change relative to 1980-2009 = ",ROUND(AV2,0),AV8)</f>
        <v>projected change per degree of global mean temperature change relative to 1980-2009 = 265st day of the year</v>
      </c>
      <c r="AY9" s="3" t="str">
        <f>CONCATENATE("projected change per degree of global mean temperature change relative to 1980-2009 = ",ROUND(AY2,0)," ",AY8)</f>
        <v>projected change per degree of global mean temperature change relative to 1980-2009 = 159 days</v>
      </c>
      <c r="BB9" s="3" t="str">
        <f>CONCATENATE("projected change per degree of global mean temperature change relative to 1980-2009 = ",ROUND(BB2,0)," ",BB8)</f>
        <v>projected change per degree of global mean temperature change relative to 1980-2009 = 2564 degree-days</v>
      </c>
      <c r="BE9" s="3" t="str">
        <f>CONCATENATE("projected change per degree of global mean temperature change relative to 1980-2009 = ",ROUND(BE2,0)," ",BE8)</f>
        <v>projected change per degree of global mean temperature change relative to 1980-2009 = 1501 degree-days</v>
      </c>
      <c r="BH9" s="3" t="str">
        <f>CONCATENATE("projected change per degree of global mean temperature change relative to 1980-2009 = ",ROUND(BH2,0)," ",BH8)</f>
        <v>projected change per degree of global mean temperature change relative to 1980-2009 = 1321 degree-days</v>
      </c>
      <c r="BK9" s="3" t="str">
        <f>CONCATENATE("projected change per degree of global mean temperature change relative to 1980-2009 = ",ROUND(BK2,0)," ",BK8)</f>
        <v>projected change per degree of global mean temperature change relative to 1980-2009 = 1150 degree-days</v>
      </c>
      <c r="BN9" s="3" t="str">
        <f>CONCATENATE("projected change per degree of global mean temperature change relative to 1980-2009 = ",ROUND(BN2,0)," ",BN8)</f>
        <v>projected change per degree of global mean temperature change relative to 1980-2009 = 705 degree-days</v>
      </c>
      <c r="BQ9" s="3" t="str">
        <f>CONCATENATE("projected change per degree of global mean temperature change relative to 1980-2009 = ",ROUND(BQ2,0)," ",BQ8)</f>
        <v>projected change per degree of global mean temperature change relative to 1980-2009 = 193 degree-days</v>
      </c>
      <c r="BT9" s="3" t="str">
        <f>CONCATENATE("projected change per degree of global mean temperature change relative to 1980-2009 = ",ROUND(BT2,0)," ",BT8)</f>
        <v>projected change per degree of global mean temperature change relative to 1980-2009 = 5174 heating degree-days</v>
      </c>
      <c r="BW9" s="3" t="str">
        <f>CONCATENATE("projected change per degree of global mean temperature change relative to 1980-2009 = ",ROUND(BW2,0)," ",BW8)</f>
        <v>projected change per degree of global mean temperature change relative to 1980-2009 = 2155 corn heat units</v>
      </c>
      <c r="BZ9" s="3" t="str">
        <f>CONCATENATE("projected change per degree of global mean temperature change relative to 1980-2009 = ",ROUND(BZ2,0)," ",BZ8)</f>
        <v>projected change per degree of global mean temperature change relative to 1980-2009 = 190 mm</v>
      </c>
      <c r="CC9" s="3" t="str">
        <f>CONCATENATE("projected change per degree of global mean temperature change relative to 1980-2009 = ",ROUND(CC2,0)," ",CC8)</f>
        <v>projected change per degree of global mean temperature change relative to 1980-2009 = 264 mm</v>
      </c>
      <c r="CF9" s="3" t="str">
        <f>CONCATENATE("projected change per degree of global mean temperature change relative to 1980-2009 = ",ROUND(CF2,0)," ",CF8)</f>
        <v>projected change per degree of global mean temperature change relative to 1980-2009 = 300 mm</v>
      </c>
      <c r="CI9" s="3" t="str">
        <f>CONCATENATE("projected change per degree of global mean temperature change relative to 1980-2009 = ",ROUND(CI2,0)," ",CI8)</f>
        <v>projected change per degree of global mean temperature change relative to 1980-2009 = 41 mm</v>
      </c>
      <c r="CL9" s="3" t="str">
        <f>CONCATENATE("projected change per degree of global mean temperature change relative to 1980-2009 = ",ROUND(CL2,0)," ",CL8)</f>
        <v>projected change per degree of global mean temperature change relative to 1980-2009 = 179 days</v>
      </c>
      <c r="CO9" s="3" t="str">
        <f>CONCATENATE("projected change per degree of global mean temperature change relative to 1980-2009 = ",ROUND(CO2,0)," ",CO8)</f>
        <v>projected change per degree of global mean temperature change relative to 1980-2009 = 72 days</v>
      </c>
      <c r="CR9" s="3" t="str">
        <f>CONCATENATE("projected change per degree of global mean temperature change relative to 1980-2009 = ",ROUND(CR2,0)," ",CR8)</f>
        <v>projected change per degree of global mean temperature change relative to 1980-2009 = 114 days</v>
      </c>
      <c r="CU9" s="3" t="str">
        <f>CONCATENATE("projected change per degree of global mean temperature change relative to 1980-2009 = ",ROUND(CU2,2)," ",CU8)</f>
        <v xml:space="preserve">projected change per degree of global mean temperature change relative to 1980-2009 = 2.2 </v>
      </c>
      <c r="CX9" s="3" t="str">
        <f>CONCATENATE("projected change per degree of global mean temperature change relative to 1980-2009 = ",ROUND(CX2,0),CX8)</f>
        <v>projected change per degree of global mean temperature change relative to 1980-2009 = 47%</v>
      </c>
      <c r="DA9" s="3" t="str">
        <f>CONCATENATE("projected change per degree of global mean temperature change relative to 1980-2009 = ",ROUND(DA2,0)," ",DA8)</f>
        <v>projected change per degree of global mean temperature change relative to 1980-2009 = 30 HMI UNITS</v>
      </c>
      <c r="DD9" s="3" t="str">
        <f>CONCATENATE("projected change per degree of global mean temperature change relative to 1980-2009 = ",ROUND(DD2,0)," ",DD8)</f>
        <v>projected change per degree of global mean temperature change relative to 1980-2009 = 61 HMI UNITS</v>
      </c>
    </row>
    <row r="10" spans="1:109" s="3" customFormat="1" ht="99" customHeight="1">
      <c r="C10" s="3" t="str">
        <f>CONCATENATE(UPPER(C1),CHAR(10),C9)</f>
        <v>EDMONTON SP AVERAGE WINTER (DEC-FEB) TEMPERATURE 
projected change per degree of global mean temperature change relative to 1980-2009 = -8.8oC</v>
      </c>
      <c r="F10" s="3" t="str">
        <f>CONCATENATE(UPPER(F1),CHAR(10),F9)</f>
        <v>EDMONTON SP AVERAGE SUMMER (JUN-AUG) TEMPERATURE 
projected change per degree of global mean temperature change relative to 1980-2009 = 15.8oC</v>
      </c>
      <c r="I10" s="3" t="str">
        <f>CONCATENATE(UPPER(I1),CHAR(10),I9)</f>
        <v>EDMONTON SP AVERAGE GROWING SEASON (MAY-AUG) TEMPERATURE
projected change per degree of global mean temperature change relative to 1980-2009 = 14.6oC</v>
      </c>
      <c r="L10" s="3" t="str">
        <f>CONCATENATE(UPPER(L1),CHAR(10),L9)</f>
        <v>EDMONTON SP AVERAGE JANUARY TEMPERATURE
projected change per degree of global mean temperature change relative to 1980-2009 = -10.1oC</v>
      </c>
      <c r="O10" s="3" t="str">
        <f>CONCATENATE(UPPER(O1),CHAR(10),O9)</f>
        <v>EDMONTON SP AVERAGE JULY TEMPERATURE
projected change per degree of global mean temperature change relative to 1980-2009 = 17oC</v>
      </c>
      <c r="R10" s="3" t="str">
        <f>CONCATENATE(UPPER(R1),CHAR(10),R9)</f>
        <v>EDMONTON SP TEMPERATURE ON THE COLDEST DAY OF THE YEAR
projected change per degree of global mean temperature change relative to 1980-2009 = -33oC</v>
      </c>
      <c r="U10" s="3" t="str">
        <f>CONCATENATE(UPPER(U1),CHAR(10),U9)</f>
        <v>EDMONTON SP TEMPERATURE ON THE WARMEST DAY OF THE YEAR
projected change per degree of global mean temperature change relative to 1980-2009 = 23oC</v>
      </c>
      <c r="X10" s="3" t="str">
        <f>CONCATENATE(UPPER(X1),CHAR(10),X9)</f>
        <v>EDMONTON SP DAYS ABOVE 25C
projected change per degree of global mean temperature change relative to 1980-2009 = 26 days</v>
      </c>
      <c r="AA10" s="3" t="str">
        <f>CONCATENATE(UPPER(AA1),CHAR(10),AA9)</f>
        <v>EDMONTON SP DAYS ABOVE 30C
projected change per degree of global mean temperature change relative to 1980-2009 = 2.8 days</v>
      </c>
      <c r="AD10" s="3" t="str">
        <f>CONCATENATE(UPPER(AD1),CHAR(10),AD9)</f>
        <v>EDMONTON SP DAYS BELOW 5C
projected change per degree of global mean temperature change relative to 1980-2009 = 239 days</v>
      </c>
      <c r="AG10" s="3" t="str">
        <f>CONCATENATE(UPPER(AG1),CHAR(10),AG9)</f>
        <v>EDMONTON SP DAYS BELOW -30C
projected change per degree of global mean temperature change relative to 1980-2009 = 4.7 days</v>
      </c>
      <c r="AJ10" s="3" t="str">
        <f>CONCATENATE(UPPER(AJ1),CHAR(10),AJ9)</f>
        <v>EDMONTON SP DATE OF FIRST FREEZE IN FALL
projected change per degree of global mean temperature change relative to 1980-2009 = 264st day of the year</v>
      </c>
      <c r="AM10" s="3" t="str">
        <f>CONCATENATE(UPPER(AM1),CHAR(10),AM9)</f>
        <v>EDMONTON SP DATE OF LAST FREEZE IN SPRING
projected change per degree of global mean temperature change relative to 1980-2009 = 127st day of the year</v>
      </c>
      <c r="AP10" s="3" t="str">
        <f>CONCATENATE(UPPER(AP1),CHAR(10),AP9)</f>
        <v>EDMONTON SP LENGTH OF FROST-FREE SEASON
projected change per degree of global mean temperature change relative to 1980-2009 = 138 days</v>
      </c>
      <c r="AS10" s="3" t="str">
        <f>CONCATENATE(UPPER(AS1),CHAR(10),AS9)</f>
        <v>EDMONTON SP START OF GROWING SEASON
projected change per degree of global mean temperature change relative to 1980-2009 = 107st day of the year</v>
      </c>
      <c r="AV10" s="3" t="str">
        <f>CONCATENATE(UPPER(AV1),CHAR(10),AV9)</f>
        <v>EDMONTON SP END OF GROWING SEASON 
projected change per degree of global mean temperature change relative to 1980-2009 = 265st day of the year</v>
      </c>
      <c r="AY10" s="3" t="str">
        <f>CONCATENATE(UPPER(AY1),CHAR(10),AY9)</f>
        <v>EDMONTON SP LENGTH OF GROWING SEASON 
projected change per degree of global mean temperature change relative to 1980-2009 = 159 days</v>
      </c>
      <c r="BB10" s="3" t="str">
        <f>CONCATENATE(UPPER(BB1),CHAR(10),BB9)</f>
        <v>EDMONTON SP DEGREE-DAYS ABOVE 0C
projected change per degree of global mean temperature change relative to 1980-2009 = 2564 degree-days</v>
      </c>
      <c r="BE10" s="3" t="str">
        <f>CONCATENATE(UPPER(BE1),CHAR(10),BE9)</f>
        <v>EDMONTON SP DEGREE-DAYS ABOVE 5C
projected change per degree of global mean temperature change relative to 1980-2009 = 1501 degree-days</v>
      </c>
      <c r="BH10" s="3" t="str">
        <f>CONCATENATE(UPPER(BH1),CHAR(10),BH9)</f>
        <v>EDMONTON SP DEGREE-DAYS ABOVE 6C
projected change per degree of global mean temperature change relative to 1980-2009 = 1321 degree-days</v>
      </c>
      <c r="BK10" s="3" t="str">
        <f>CONCATENATE(UPPER(BK1),CHAR(10),BK9)</f>
        <v>EDMONTON SP DEGREE-DAYS ABOVE 7C
projected change per degree of global mean temperature change relative to 1980-2009 = 1150 degree-days</v>
      </c>
      <c r="BN10" s="3" t="str">
        <f>CONCATENATE(UPPER(BN1),CHAR(10),BN9)</f>
        <v>EDMONTON SP DEGREE-DAYS ABOVE 10C
projected change per degree of global mean temperature change relative to 1980-2009 = 705 degree-days</v>
      </c>
      <c r="BQ10" s="3" t="str">
        <f>CONCATENATE(UPPER(BQ1),CHAR(10),BQ9)</f>
        <v>EDMONTON SP DEGREE-DAYS ABOVE 15C
projected change per degree of global mean temperature change relative to 1980-2009 = 193 degree-days</v>
      </c>
      <c r="BT10" s="3" t="str">
        <f>CONCATENATE(UPPER(BT1),CHAR(10),BT9)</f>
        <v>EDMONTON SP HEATING DEGREE-DAYS BELOW 18C
projected change per degree of global mean temperature change relative to 1980-2009 = 5174 heating degree-days</v>
      </c>
      <c r="BW10" s="3" t="str">
        <f>CONCATENATE(UPPER(BW1),CHAR(10),BW9)</f>
        <v>EDMONTON SP CORN HEAT UNITS
projected change per degree of global mean temperature change relative to 1980-2009 = 2155 corn heat units</v>
      </c>
      <c r="BZ10" s="3" t="str">
        <f>CONCATENATE(UPPER(BZ1),CHAR(10),BZ9)</f>
        <v>EDMONTON SP WINTER (SEP-APR) PRECIPITATION
projected change per degree of global mean temperature change relative to 1980-2009 = 190 mm</v>
      </c>
      <c r="CC10" s="3" t="str">
        <f>CONCATENATE(UPPER(CC1),CHAR(10),CC9)</f>
        <v>EDMONTON SP GROWING SEASON (APR-JUL) PRECIPITATION
projected change per degree of global mean temperature change relative to 1980-2009 = 264 mm</v>
      </c>
      <c r="CF10" s="3" t="str">
        <f>CONCATENATE(UPPER(CF1),CHAR(10),CF9)</f>
        <v>EDMONTON SP GROWING SEASON (MAY-AUG) PRECIPITATION
projected change per degree of global mean temperature change relative to 1980-2009 = 300 mm</v>
      </c>
      <c r="CI10" s="3" t="str">
        <f>CONCATENATE(UPPER(CI1),CHAR(10),CI9)</f>
        <v>EDMONTON SP PRECIPITATION ON WETTEST DAY OF THE YEAR
projected change per degree of global mean temperature change relative to 1980-2009 = 41 mm</v>
      </c>
      <c r="CL10" s="3" t="str">
        <f>CONCATENATE(UPPER(CL1),CHAR(10),CL9)</f>
        <v>EDMONTON SP WINTER (SEP-APR) DRY DAYS 
projected change per degree of global mean temperature change relative to 1980-2009 = 179 days</v>
      </c>
      <c r="CO10" s="3" t="str">
        <f>CONCATENATE(UPPER(CO1),CHAR(10),CO9)</f>
        <v>EDMONTON SP SUMMER (MAY-AUG) DRY DAYS 
projected change per degree of global mean temperature change relative to 1980-2009 = 72 days</v>
      </c>
      <c r="CR10" s="3" t="str">
        <f>CONCATENATE(UPPER(CR1),CHAR(10),CR9)</f>
        <v>EDMONTON SP WET DAYS WITH PRECIPITATION ABOVE 0.2MM 
projected change per degree of global mean temperature change relative to 1980-2009 = 114 days</v>
      </c>
      <c r="CU10" s="3" t="str">
        <f>CONCATENATE(UPPER(CU1),CHAR(10),CU9)</f>
        <v xml:space="preserve">EDMONTON SP DAYS WITH PRECIPITATION ABOVE 25MM 
projected change per degree of global mean temperature change relative to 1980-2009 = 2.2 </v>
      </c>
      <c r="CX10" s="3" t="str">
        <f>CONCATENATE(UPPER(CX1),CHAR(10),CX9)</f>
        <v>EDMONTON SP PERCENTAGE OF WINTER PRECIPITATION AS SNOW
projected change per degree of global mean temperature change relative to 1980-2009 = 47%</v>
      </c>
      <c r="DA10" s="3" t="str">
        <f>CONCATENATE(UPPER(DA1),CHAR(10),DA9)</f>
        <v>EDMONTON SP ANNUAL HEAT MOISTURE INDEX
projected change per degree of global mean temperature change relative to 1980-2009 = 30 HMI UNITS</v>
      </c>
      <c r="DD10" s="3" t="str">
        <f>CONCATENATE(UPPER(DD1),CHAR(10),DD9)</f>
        <v>EDMONTON SP SUMMER HEAT MOISTURE INDEX
projected change per degree of global mean temperature change relative to 1980-2009 = 61 HMI UNITS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7"/>
  <sheetViews>
    <sheetView workbookViewId="0">
      <selection sqref="A1:DE7"/>
    </sheetView>
  </sheetViews>
  <sheetFormatPr baseColWidth="10" defaultRowHeight="15" x14ac:dyDescent="0"/>
  <sheetData>
    <row r="1" spans="1:109">
      <c r="A1" s="5" t="s">
        <v>115</v>
      </c>
      <c r="B1" s="5" t="s">
        <v>114</v>
      </c>
      <c r="C1" s="5" t="s">
        <v>113</v>
      </c>
      <c r="D1" s="5" t="s">
        <v>112</v>
      </c>
      <c r="E1" s="5" t="s">
        <v>111</v>
      </c>
      <c r="F1" s="5" t="s">
        <v>110</v>
      </c>
      <c r="G1" s="5" t="s">
        <v>109</v>
      </c>
      <c r="H1" s="5" t="s">
        <v>108</v>
      </c>
      <c r="I1" s="5" t="s">
        <v>107</v>
      </c>
      <c r="J1" s="5" t="s">
        <v>106</v>
      </c>
      <c r="K1" s="5" t="s">
        <v>105</v>
      </c>
      <c r="L1" s="5" t="s">
        <v>104</v>
      </c>
      <c r="M1" s="5" t="s">
        <v>103</v>
      </c>
      <c r="N1" s="5" t="s">
        <v>102</v>
      </c>
      <c r="O1" s="5" t="s">
        <v>101</v>
      </c>
      <c r="P1" s="5" t="s">
        <v>100</v>
      </c>
      <c r="Q1" s="5" t="s">
        <v>99</v>
      </c>
      <c r="R1" s="5" t="s">
        <v>98</v>
      </c>
      <c r="S1" s="5" t="s">
        <v>97</v>
      </c>
      <c r="T1" s="5" t="s">
        <v>96</v>
      </c>
      <c r="U1" s="5" t="s">
        <v>95</v>
      </c>
      <c r="V1" s="5" t="s">
        <v>94</v>
      </c>
      <c r="W1" s="5" t="s">
        <v>93</v>
      </c>
      <c r="X1" s="5" t="s">
        <v>92</v>
      </c>
      <c r="Y1" s="5" t="s">
        <v>91</v>
      </c>
      <c r="Z1" s="5" t="s">
        <v>90</v>
      </c>
      <c r="AA1" s="5" t="s">
        <v>89</v>
      </c>
      <c r="AB1" s="5" t="s">
        <v>88</v>
      </c>
      <c r="AC1" s="5" t="s">
        <v>87</v>
      </c>
      <c r="AD1" s="5" t="s">
        <v>86</v>
      </c>
      <c r="AE1" s="5" t="s">
        <v>85</v>
      </c>
      <c r="AF1" s="5" t="s">
        <v>84</v>
      </c>
      <c r="AG1" s="5" t="s">
        <v>83</v>
      </c>
      <c r="AH1" s="5" t="s">
        <v>82</v>
      </c>
      <c r="AI1" s="5" t="s">
        <v>81</v>
      </c>
      <c r="AJ1" s="5" t="s">
        <v>80</v>
      </c>
      <c r="AK1" s="5" t="s">
        <v>79</v>
      </c>
      <c r="AL1" s="5" t="s">
        <v>78</v>
      </c>
      <c r="AM1" s="5" t="s">
        <v>77</v>
      </c>
      <c r="AN1" s="5" t="s">
        <v>76</v>
      </c>
      <c r="AO1" s="5" t="s">
        <v>75</v>
      </c>
      <c r="AP1" s="5" t="s">
        <v>74</v>
      </c>
      <c r="AQ1" s="5" t="s">
        <v>73</v>
      </c>
      <c r="AR1" s="5" t="s">
        <v>72</v>
      </c>
      <c r="AS1" s="5" t="s">
        <v>71</v>
      </c>
      <c r="AT1" s="5" t="s">
        <v>70</v>
      </c>
      <c r="AU1" s="5" t="s">
        <v>69</v>
      </c>
      <c r="AV1" s="5" t="s">
        <v>68</v>
      </c>
      <c r="AW1" s="5" t="s">
        <v>67</v>
      </c>
      <c r="AX1" s="5" t="s">
        <v>66</v>
      </c>
      <c r="AY1" s="5" t="s">
        <v>65</v>
      </c>
      <c r="AZ1" s="5" t="s">
        <v>64</v>
      </c>
      <c r="BA1" s="5" t="s">
        <v>63</v>
      </c>
      <c r="BB1" s="5" t="s">
        <v>62</v>
      </c>
      <c r="BC1" s="5" t="s">
        <v>61</v>
      </c>
      <c r="BD1" s="5" t="s">
        <v>60</v>
      </c>
      <c r="BE1" s="5" t="s">
        <v>59</v>
      </c>
      <c r="BF1" s="5" t="s">
        <v>58</v>
      </c>
      <c r="BG1" s="5" t="s">
        <v>57</v>
      </c>
      <c r="BH1" s="5" t="s">
        <v>56</v>
      </c>
      <c r="BI1" s="5" t="s">
        <v>55</v>
      </c>
      <c r="BJ1" s="5" t="s">
        <v>54</v>
      </c>
      <c r="BK1" s="5" t="s">
        <v>53</v>
      </c>
      <c r="BL1" s="5" t="s">
        <v>52</v>
      </c>
      <c r="BM1" s="5" t="s">
        <v>51</v>
      </c>
      <c r="BN1" s="5" t="s">
        <v>50</v>
      </c>
      <c r="BO1" s="5" t="s">
        <v>49</v>
      </c>
      <c r="BP1" s="5" t="s">
        <v>48</v>
      </c>
      <c r="BQ1" s="5" t="s">
        <v>47</v>
      </c>
      <c r="BR1" s="5" t="s">
        <v>46</v>
      </c>
      <c r="BS1" s="5" t="s">
        <v>45</v>
      </c>
      <c r="BT1" s="5" t="s">
        <v>44</v>
      </c>
      <c r="BU1" s="5" t="s">
        <v>43</v>
      </c>
      <c r="BV1" s="5" t="s">
        <v>42</v>
      </c>
      <c r="BW1" s="5" t="s">
        <v>41</v>
      </c>
      <c r="BX1" s="5" t="s">
        <v>40</v>
      </c>
      <c r="BY1" s="5" t="s">
        <v>39</v>
      </c>
      <c r="BZ1" s="5" t="s">
        <v>38</v>
      </c>
      <c r="CA1" s="5" t="s">
        <v>37</v>
      </c>
      <c r="CB1" s="5" t="s">
        <v>36</v>
      </c>
      <c r="CC1" s="5" t="s">
        <v>35</v>
      </c>
      <c r="CD1" s="5" t="s">
        <v>34</v>
      </c>
      <c r="CE1" s="5" t="s">
        <v>33</v>
      </c>
      <c r="CF1" s="5" t="s">
        <v>32</v>
      </c>
      <c r="CG1" s="5" t="s">
        <v>31</v>
      </c>
      <c r="CH1" s="5" t="s">
        <v>30</v>
      </c>
      <c r="CI1" s="5" t="s">
        <v>29</v>
      </c>
      <c r="CJ1" s="5" t="s">
        <v>28</v>
      </c>
      <c r="CK1" s="5" t="s">
        <v>27</v>
      </c>
      <c r="CL1" s="5" t="s">
        <v>26</v>
      </c>
      <c r="CM1" s="5" t="s">
        <v>25</v>
      </c>
      <c r="CN1" s="5" t="s">
        <v>24</v>
      </c>
      <c r="CO1" s="5" t="s">
        <v>23</v>
      </c>
      <c r="CP1" s="5" t="s">
        <v>22</v>
      </c>
      <c r="CQ1" s="5" t="s">
        <v>21</v>
      </c>
      <c r="CR1" s="5" t="s">
        <v>20</v>
      </c>
      <c r="CS1" s="5" t="s">
        <v>19</v>
      </c>
      <c r="CT1" s="5" t="s">
        <v>18</v>
      </c>
      <c r="CU1" s="5" t="s">
        <v>17</v>
      </c>
      <c r="CV1" s="5" t="s">
        <v>16</v>
      </c>
      <c r="CW1" s="5" t="s">
        <v>15</v>
      </c>
      <c r="CX1" s="5" t="s">
        <v>14</v>
      </c>
      <c r="CY1" s="5" t="s">
        <v>13</v>
      </c>
      <c r="CZ1" s="5" t="s">
        <v>12</v>
      </c>
      <c r="DA1" s="5" t="s">
        <v>11</v>
      </c>
      <c r="DB1" s="5" t="s">
        <v>10</v>
      </c>
      <c r="DC1" s="5" t="s">
        <v>9</v>
      </c>
      <c r="DD1" s="5" t="s">
        <v>8</v>
      </c>
      <c r="DE1" s="5" t="s">
        <v>7</v>
      </c>
    </row>
    <row r="2" spans="1:109">
      <c r="A2" s="5" t="s">
        <v>6</v>
      </c>
      <c r="B2" s="5" t="s">
        <v>5</v>
      </c>
      <c r="C2" s="5">
        <v>-8.8344360030000004</v>
      </c>
      <c r="D2" s="5" t="s">
        <v>5</v>
      </c>
      <c r="E2" s="5" t="s">
        <v>5</v>
      </c>
      <c r="F2" s="5">
        <v>15.84965219</v>
      </c>
      <c r="G2" s="5" t="s">
        <v>5</v>
      </c>
      <c r="H2" s="5" t="s">
        <v>5</v>
      </c>
      <c r="I2" s="5">
        <v>14.5938283</v>
      </c>
      <c r="J2" s="5" t="s">
        <v>5</v>
      </c>
      <c r="K2" s="5" t="s">
        <v>5</v>
      </c>
      <c r="L2" s="5">
        <v>-10.1225062</v>
      </c>
      <c r="M2" s="5" t="s">
        <v>5</v>
      </c>
      <c r="N2" s="5" t="s">
        <v>5</v>
      </c>
      <c r="O2" s="5">
        <v>16.96558409</v>
      </c>
      <c r="P2" s="5" t="s">
        <v>5</v>
      </c>
      <c r="Q2" s="5" t="s">
        <v>5</v>
      </c>
      <c r="R2" s="5">
        <v>-33.049999999999997</v>
      </c>
      <c r="S2" s="5" t="s">
        <v>5</v>
      </c>
      <c r="T2" s="5" t="s">
        <v>5</v>
      </c>
      <c r="U2" s="5">
        <v>23.34666665</v>
      </c>
      <c r="V2" s="5" t="s">
        <v>5</v>
      </c>
      <c r="W2" s="5" t="s">
        <v>5</v>
      </c>
      <c r="X2" s="5">
        <v>26.166666670000001</v>
      </c>
      <c r="Y2" s="5" t="s">
        <v>5</v>
      </c>
      <c r="Z2" s="5" t="s">
        <v>5</v>
      </c>
      <c r="AA2" s="5">
        <v>2.8333333330000001</v>
      </c>
      <c r="AB2" s="5" t="s">
        <v>5</v>
      </c>
      <c r="AC2" s="5" t="s">
        <v>5</v>
      </c>
      <c r="AD2" s="5">
        <v>239.3</v>
      </c>
      <c r="AE2" s="5" t="s">
        <v>5</v>
      </c>
      <c r="AF2" s="5" t="s">
        <v>5</v>
      </c>
      <c r="AG2" s="5">
        <v>4.7</v>
      </c>
      <c r="AH2" s="5" t="s">
        <v>5</v>
      </c>
      <c r="AI2" s="5" t="s">
        <v>5</v>
      </c>
      <c r="AJ2" s="5">
        <v>264.3</v>
      </c>
      <c r="AK2" s="5" t="s">
        <v>5</v>
      </c>
      <c r="AL2" s="5" t="s">
        <v>5</v>
      </c>
      <c r="AM2" s="5">
        <v>126.7333333</v>
      </c>
      <c r="AN2" s="5" t="s">
        <v>5</v>
      </c>
      <c r="AO2" s="5" t="s">
        <v>5</v>
      </c>
      <c r="AP2" s="5">
        <v>137.56666670000001</v>
      </c>
      <c r="AQ2" s="5" t="s">
        <v>5</v>
      </c>
      <c r="AR2" s="5" t="s">
        <v>5</v>
      </c>
      <c r="AS2" s="5">
        <v>107.3666667</v>
      </c>
      <c r="AT2" s="5" t="s">
        <v>5</v>
      </c>
      <c r="AU2" s="5" t="s">
        <v>5</v>
      </c>
      <c r="AV2" s="5">
        <v>265.39999999999998</v>
      </c>
      <c r="AW2" s="5" t="s">
        <v>5</v>
      </c>
      <c r="AX2" s="5" t="s">
        <v>5</v>
      </c>
      <c r="AY2" s="5">
        <v>159.03333330000001</v>
      </c>
      <c r="AZ2" s="5" t="s">
        <v>5</v>
      </c>
      <c r="BA2" s="5" t="s">
        <v>5</v>
      </c>
      <c r="BB2" s="5">
        <v>2563.696672</v>
      </c>
      <c r="BC2" s="5" t="s">
        <v>5</v>
      </c>
      <c r="BD2" s="5" t="s">
        <v>5</v>
      </c>
      <c r="BE2" s="5">
        <v>1501.156669</v>
      </c>
      <c r="BF2" s="5" t="s">
        <v>5</v>
      </c>
      <c r="BG2" s="5" t="s">
        <v>5</v>
      </c>
      <c r="BH2" s="5">
        <v>1320.6550010000001</v>
      </c>
      <c r="BI2" s="5" t="s">
        <v>5</v>
      </c>
      <c r="BJ2" s="5" t="s">
        <v>5</v>
      </c>
      <c r="BK2" s="5">
        <v>1150.401668</v>
      </c>
      <c r="BL2" s="5" t="s">
        <v>5</v>
      </c>
      <c r="BM2" s="5" t="s">
        <v>5</v>
      </c>
      <c r="BN2" s="5">
        <v>705.37833250000006</v>
      </c>
      <c r="BO2" s="5" t="s">
        <v>5</v>
      </c>
      <c r="BP2" s="5" t="s">
        <v>5</v>
      </c>
      <c r="BQ2" s="5">
        <v>193.24000040000001</v>
      </c>
      <c r="BR2" s="5" t="s">
        <v>5</v>
      </c>
      <c r="BS2" s="5" t="s">
        <v>5</v>
      </c>
      <c r="BT2" s="5">
        <v>5174.3183429999999</v>
      </c>
      <c r="BU2" s="5" t="s">
        <v>5</v>
      </c>
      <c r="BV2" s="5" t="s">
        <v>5</v>
      </c>
      <c r="BW2" s="5">
        <v>2154.9024290000002</v>
      </c>
      <c r="BX2" s="5" t="s">
        <v>5</v>
      </c>
      <c r="BY2" s="5" t="s">
        <v>5</v>
      </c>
      <c r="BZ2" s="5">
        <v>190.07333149999999</v>
      </c>
      <c r="CA2" s="5" t="s">
        <v>5</v>
      </c>
      <c r="CB2" s="5" t="s">
        <v>5</v>
      </c>
      <c r="CC2" s="5">
        <v>263.57333369999998</v>
      </c>
      <c r="CD2" s="5" t="s">
        <v>5</v>
      </c>
      <c r="CE2" s="5" t="s">
        <v>5</v>
      </c>
      <c r="CF2" s="5">
        <v>300.2866669</v>
      </c>
      <c r="CG2" s="5" t="s">
        <v>5</v>
      </c>
      <c r="CH2" s="5" t="s">
        <v>5</v>
      </c>
      <c r="CI2" s="5">
        <v>41.156666250000001</v>
      </c>
      <c r="CJ2" s="5" t="s">
        <v>5</v>
      </c>
      <c r="CK2" s="5" t="s">
        <v>5</v>
      </c>
      <c r="CL2" s="5">
        <v>178.93333329999999</v>
      </c>
      <c r="CM2" s="5" t="s">
        <v>5</v>
      </c>
      <c r="CN2" s="5" t="s">
        <v>5</v>
      </c>
      <c r="CO2" s="5">
        <v>72.233333329999994</v>
      </c>
      <c r="CP2" s="5" t="s">
        <v>5</v>
      </c>
      <c r="CQ2" s="5" t="s">
        <v>5</v>
      </c>
      <c r="CR2" s="5">
        <v>113.6</v>
      </c>
      <c r="CS2" s="5" t="s">
        <v>5</v>
      </c>
      <c r="CT2" s="5" t="s">
        <v>5</v>
      </c>
      <c r="CU2" s="5">
        <v>2.2000000000000002</v>
      </c>
      <c r="CV2" s="5" t="s">
        <v>5</v>
      </c>
      <c r="CW2" s="5" t="s">
        <v>5</v>
      </c>
      <c r="CX2" s="5">
        <v>47.213495950000002</v>
      </c>
      <c r="CY2" s="5" t="s">
        <v>5</v>
      </c>
      <c r="CZ2" s="5" t="s">
        <v>5</v>
      </c>
      <c r="DA2" s="5">
        <v>30.01005688</v>
      </c>
      <c r="DB2" s="5" t="s">
        <v>5</v>
      </c>
      <c r="DC2" s="5" t="s">
        <v>5</v>
      </c>
      <c r="DD2" s="5">
        <v>61.369182840000001</v>
      </c>
      <c r="DE2" s="5" t="s">
        <v>5</v>
      </c>
    </row>
    <row r="3" spans="1:109">
      <c r="A3" s="5" t="s">
        <v>4</v>
      </c>
      <c r="B3" s="5">
        <v>0.77589060099999996</v>
      </c>
      <c r="C3" s="5">
        <v>1.5419815880000001</v>
      </c>
      <c r="D3" s="5">
        <v>2.3080725750000002</v>
      </c>
      <c r="E3" s="5">
        <v>0.65248556599999996</v>
      </c>
      <c r="F3" s="5">
        <v>1.1093019959999999</v>
      </c>
      <c r="G3" s="5">
        <v>1.5661184269999999</v>
      </c>
      <c r="H3" s="5">
        <v>0.676942131</v>
      </c>
      <c r="I3" s="5">
        <v>1.078942651</v>
      </c>
      <c r="J3" s="5">
        <v>1.48094317</v>
      </c>
      <c r="K3" s="5">
        <v>0.65398822599999995</v>
      </c>
      <c r="L3" s="5">
        <v>1.715123918</v>
      </c>
      <c r="M3" s="5">
        <v>2.7762596089999998</v>
      </c>
      <c r="N3" s="5">
        <v>0.61852307500000003</v>
      </c>
      <c r="O3" s="5">
        <v>1.0941616380000001</v>
      </c>
      <c r="P3" s="5">
        <v>1.5698002010000001</v>
      </c>
      <c r="Q3" s="5">
        <v>1.171990694</v>
      </c>
      <c r="R3" s="5">
        <v>2.7437223999999998</v>
      </c>
      <c r="S3" s="5">
        <v>4.3154541059999998</v>
      </c>
      <c r="T3" s="5">
        <v>0.61116521999999995</v>
      </c>
      <c r="U3" s="5">
        <v>1.21795231</v>
      </c>
      <c r="V3" s="5">
        <v>1.824739401</v>
      </c>
      <c r="W3" s="5">
        <v>5.1114933010000003</v>
      </c>
      <c r="X3" s="5">
        <v>9.4321428570000005</v>
      </c>
      <c r="Y3" s="5">
        <v>13.75279241</v>
      </c>
      <c r="Z3" s="5">
        <v>1.134984719</v>
      </c>
      <c r="AA3" s="5">
        <v>2.8247619049999999</v>
      </c>
      <c r="AB3" s="5">
        <v>4.5145390909999996</v>
      </c>
      <c r="AC3" s="5">
        <v>-16.529689300000001</v>
      </c>
      <c r="AD3" s="5">
        <v>-11.80809524</v>
      </c>
      <c r="AE3" s="5">
        <v>-7.0865011710000001</v>
      </c>
      <c r="AF3" s="5">
        <v>-3.9789018490000001</v>
      </c>
      <c r="AG3" s="5">
        <v>-2.8347619050000001</v>
      </c>
      <c r="AH3" s="5">
        <v>-1.690621961</v>
      </c>
      <c r="AI3" s="5">
        <v>2.6058218449999999</v>
      </c>
      <c r="AJ3" s="5">
        <v>5.0607142859999996</v>
      </c>
      <c r="AK3" s="5">
        <v>7.5156067269999998</v>
      </c>
      <c r="AL3" s="5">
        <v>-11.591372639999999</v>
      </c>
      <c r="AM3" s="5">
        <v>-7.0057142859999999</v>
      </c>
      <c r="AN3" s="5">
        <v>-2.4200559290000001</v>
      </c>
      <c r="AO3" s="5">
        <v>6.6991784069999998</v>
      </c>
      <c r="AP3" s="5">
        <v>12.066428569999999</v>
      </c>
      <c r="AQ3" s="5">
        <v>17.433678740000001</v>
      </c>
      <c r="AR3" s="5">
        <v>-13.188562599999999</v>
      </c>
      <c r="AS3" s="5">
        <v>-8.3076190479999994</v>
      </c>
      <c r="AT3" s="5">
        <v>-3.4266754939999999</v>
      </c>
      <c r="AU3" s="5">
        <v>1.6832204079999999</v>
      </c>
      <c r="AV3" s="5">
        <v>4.5907142859999999</v>
      </c>
      <c r="AW3" s="5">
        <v>7.4982081630000001</v>
      </c>
      <c r="AX3" s="5">
        <v>6.1703460559999996</v>
      </c>
      <c r="AY3" s="5">
        <v>12.89833333</v>
      </c>
      <c r="AZ3" s="5">
        <v>19.62632061</v>
      </c>
      <c r="BA3" s="5">
        <v>172.45629869999999</v>
      </c>
      <c r="BB3" s="5">
        <v>265.8309289</v>
      </c>
      <c r="BC3" s="5">
        <v>359.20555910000002</v>
      </c>
      <c r="BD3" s="5">
        <v>128.62772480000001</v>
      </c>
      <c r="BE3" s="5">
        <v>205.84643449999999</v>
      </c>
      <c r="BF3" s="5">
        <v>283.06514420000002</v>
      </c>
      <c r="BG3" s="5">
        <v>121.036922</v>
      </c>
      <c r="BH3" s="5">
        <v>194.5979586</v>
      </c>
      <c r="BI3" s="5">
        <v>268.15899519999999</v>
      </c>
      <c r="BJ3" s="5">
        <v>113.7938606</v>
      </c>
      <c r="BK3" s="5">
        <v>183.5239267</v>
      </c>
      <c r="BL3" s="5">
        <v>253.2539927</v>
      </c>
      <c r="BM3" s="5">
        <v>91.687365020000001</v>
      </c>
      <c r="BN3" s="5">
        <v>150.31291160000001</v>
      </c>
      <c r="BO3" s="5">
        <v>208.93845830000001</v>
      </c>
      <c r="BP3" s="5">
        <v>48.00458252</v>
      </c>
      <c r="BQ3" s="5">
        <v>84.235381180000005</v>
      </c>
      <c r="BR3" s="5">
        <v>120.46617980000001</v>
      </c>
      <c r="BS3" s="5">
        <v>-574.03305160000002</v>
      </c>
      <c r="BT3" s="5">
        <v>-427.20253910000002</v>
      </c>
      <c r="BU3" s="5">
        <v>-280.37202669999999</v>
      </c>
      <c r="BV3" s="5">
        <v>203.7885656</v>
      </c>
      <c r="BW3" s="5">
        <v>316.1808125</v>
      </c>
      <c r="BX3" s="5">
        <v>428.57305930000001</v>
      </c>
      <c r="BY3" s="5">
        <v>8.9902309999999996E-3</v>
      </c>
      <c r="BZ3" s="5">
        <v>8.9419088999999993E-2</v>
      </c>
      <c r="CA3" s="5">
        <v>0.169847946</v>
      </c>
      <c r="CB3" s="5">
        <v>-7.1721752E-2</v>
      </c>
      <c r="CC3" s="5">
        <v>5.0239343999999998E-2</v>
      </c>
      <c r="CD3" s="5">
        <v>0.17220044100000001</v>
      </c>
      <c r="CE3" s="5">
        <v>-9.7292128000000005E-2</v>
      </c>
      <c r="CF3" s="5">
        <v>2.7355936000000001E-2</v>
      </c>
      <c r="CG3" s="5">
        <v>0.152004</v>
      </c>
      <c r="CH3" s="5">
        <v>-3.4540056180000001</v>
      </c>
      <c r="CI3" s="5">
        <v>2.497340442</v>
      </c>
      <c r="CJ3" s="5">
        <v>8.4486865019999993</v>
      </c>
      <c r="CK3" s="5">
        <v>-4.9188732689999997</v>
      </c>
      <c r="CL3" s="5">
        <v>-2.346666667</v>
      </c>
      <c r="CM3" s="5">
        <v>0.225539936</v>
      </c>
      <c r="CN3" s="5">
        <v>-3.447675582</v>
      </c>
      <c r="CO3" s="5">
        <v>-6.1428571000000001E-2</v>
      </c>
      <c r="CP3" s="5">
        <v>3.324818439</v>
      </c>
      <c r="CQ3" s="5">
        <v>-2.118912838</v>
      </c>
      <c r="CR3" s="5">
        <v>2.2995238100000002</v>
      </c>
      <c r="CS3" s="5">
        <v>6.7179604570000002</v>
      </c>
      <c r="CT3" s="5">
        <v>-0.36230246500000002</v>
      </c>
      <c r="CU3" s="5">
        <v>0.178809524</v>
      </c>
      <c r="CV3" s="5">
        <v>0.71992151199999999</v>
      </c>
      <c r="CW3" s="5">
        <v>-0.168752924</v>
      </c>
      <c r="CX3" s="5">
        <v>-7.6722026999999998E-2</v>
      </c>
      <c r="CY3" s="5">
        <v>1.5308868999999999E-2</v>
      </c>
      <c r="CZ3" s="5">
        <v>-0.95249316299999998</v>
      </c>
      <c r="DA3" s="5">
        <v>1.1596913</v>
      </c>
      <c r="DB3" s="5">
        <v>3.2718757630000002</v>
      </c>
      <c r="DC3" s="5">
        <v>-6.8581721130000002</v>
      </c>
      <c r="DD3" s="5">
        <v>2.1834780870000001</v>
      </c>
      <c r="DE3" s="5">
        <v>11.225128290000001</v>
      </c>
    </row>
    <row r="4" spans="1:109">
      <c r="A4" s="5" t="s">
        <v>3</v>
      </c>
      <c r="B4" s="5">
        <v>0.960345954</v>
      </c>
      <c r="C4" s="5">
        <v>2.1086240809999999</v>
      </c>
      <c r="D4" s="5">
        <v>3.2569022080000001</v>
      </c>
      <c r="E4" s="5">
        <v>1.368045953</v>
      </c>
      <c r="F4" s="5">
        <v>1.927367622</v>
      </c>
      <c r="G4" s="5">
        <v>2.4866892900000002</v>
      </c>
      <c r="H4" s="5">
        <v>1.3556540800000001</v>
      </c>
      <c r="I4" s="5">
        <v>1.8309305730000001</v>
      </c>
      <c r="J4" s="5">
        <v>2.3062070669999999</v>
      </c>
      <c r="K4" s="5">
        <v>0.89198031099999997</v>
      </c>
      <c r="L4" s="5">
        <v>2.0893053109999999</v>
      </c>
      <c r="M4" s="5">
        <v>3.2866303110000001</v>
      </c>
      <c r="N4" s="5">
        <v>1.2276890140000001</v>
      </c>
      <c r="O4" s="5">
        <v>1.9214667940000001</v>
      </c>
      <c r="P4" s="5">
        <v>2.615244573</v>
      </c>
      <c r="Q4" s="5">
        <v>1.70207698</v>
      </c>
      <c r="R4" s="5">
        <v>3.741457762</v>
      </c>
      <c r="S4" s="5">
        <v>5.7808385439999999</v>
      </c>
      <c r="T4" s="5">
        <v>1.30806132</v>
      </c>
      <c r="U4" s="5">
        <v>2.2278069359999999</v>
      </c>
      <c r="V4" s="5">
        <v>3.1475525520000001</v>
      </c>
      <c r="W4" s="5">
        <v>9.9892611270000007</v>
      </c>
      <c r="X4" s="5">
        <v>17.14880952</v>
      </c>
      <c r="Y4" s="5">
        <v>24.308357919999999</v>
      </c>
      <c r="Z4" s="5">
        <v>2.7932316670000001</v>
      </c>
      <c r="AA4" s="5">
        <v>6.3628571430000003</v>
      </c>
      <c r="AB4" s="5">
        <v>9.932482619</v>
      </c>
      <c r="AC4" s="5">
        <v>-25.127106789999999</v>
      </c>
      <c r="AD4" s="5">
        <v>-19.670000000000002</v>
      </c>
      <c r="AE4" s="5">
        <v>-14.212893210000001</v>
      </c>
      <c r="AF4" s="5">
        <v>-5.2808313279999997</v>
      </c>
      <c r="AG4" s="5">
        <v>-3.463333333</v>
      </c>
      <c r="AH4" s="5">
        <v>-1.6458353379999999</v>
      </c>
      <c r="AI4" s="5">
        <v>5.4371184039999996</v>
      </c>
      <c r="AJ4" s="5">
        <v>9.2440476189999998</v>
      </c>
      <c r="AK4" s="5">
        <v>13.05097683</v>
      </c>
      <c r="AL4" s="5">
        <v>-18.61551674</v>
      </c>
      <c r="AM4" s="5">
        <v>-11.115238099999999</v>
      </c>
      <c r="AN4" s="5">
        <v>-3.6149594509999998</v>
      </c>
      <c r="AO4" s="5">
        <v>11.7406828</v>
      </c>
      <c r="AP4" s="5">
        <v>20.359285710000002</v>
      </c>
      <c r="AQ4" s="5">
        <v>28.977888629999999</v>
      </c>
      <c r="AR4" s="5">
        <v>-16.684675729999999</v>
      </c>
      <c r="AS4" s="5">
        <v>-10.65285714</v>
      </c>
      <c r="AT4" s="5">
        <v>-4.6210385599999997</v>
      </c>
      <c r="AU4" s="5">
        <v>2.6910083579999999</v>
      </c>
      <c r="AV4" s="5">
        <v>7.4550000000000001</v>
      </c>
      <c r="AW4" s="5">
        <v>12.21899164</v>
      </c>
      <c r="AX4" s="5">
        <v>10.710464139999999</v>
      </c>
      <c r="AY4" s="5">
        <v>18.10785714</v>
      </c>
      <c r="AZ4" s="5">
        <v>25.505250149999998</v>
      </c>
      <c r="BA4" s="5">
        <v>321.98524939999999</v>
      </c>
      <c r="BB4" s="5">
        <v>441.19144779999999</v>
      </c>
      <c r="BC4" s="5">
        <v>560.39764630000002</v>
      </c>
      <c r="BD4" s="5">
        <v>254.7059879</v>
      </c>
      <c r="BE4" s="5">
        <v>355.52740779999999</v>
      </c>
      <c r="BF4" s="5">
        <v>456.34882770000002</v>
      </c>
      <c r="BG4" s="5">
        <v>241.9091817</v>
      </c>
      <c r="BH4" s="5">
        <v>337.89730960000003</v>
      </c>
      <c r="BI4" s="5">
        <v>433.88543750000002</v>
      </c>
      <c r="BJ4" s="5">
        <v>229.38604910000001</v>
      </c>
      <c r="BK4" s="5">
        <v>320.43480899999997</v>
      </c>
      <c r="BL4" s="5">
        <v>411.4835688</v>
      </c>
      <c r="BM4" s="5">
        <v>189.2198013</v>
      </c>
      <c r="BN4" s="5">
        <v>266.61685360000001</v>
      </c>
      <c r="BO4" s="5">
        <v>344.0139059</v>
      </c>
      <c r="BP4" s="5">
        <v>104.6160958</v>
      </c>
      <c r="BQ4" s="5">
        <v>158.5647774</v>
      </c>
      <c r="BR4" s="5">
        <v>212.51345900000001</v>
      </c>
      <c r="BS4" s="5">
        <v>-837.01165690000005</v>
      </c>
      <c r="BT4" s="5">
        <v>-636.40872630000001</v>
      </c>
      <c r="BU4" s="5">
        <v>-435.8057958</v>
      </c>
      <c r="BV4" s="5">
        <v>407.51152089999999</v>
      </c>
      <c r="BW4" s="5">
        <v>547.09545860000003</v>
      </c>
      <c r="BX4" s="5">
        <v>686.67939630000001</v>
      </c>
      <c r="BY4" s="5">
        <v>4.7673421000000001E-2</v>
      </c>
      <c r="BZ4" s="5">
        <v>0.128077898</v>
      </c>
      <c r="CA4" s="5">
        <v>0.208482375</v>
      </c>
      <c r="CB4" s="5">
        <v>-2.5532905000000002E-2</v>
      </c>
      <c r="CC4" s="5">
        <v>9.0257146999999996E-2</v>
      </c>
      <c r="CD4" s="5">
        <v>0.20604719799999999</v>
      </c>
      <c r="CE4" s="5">
        <v>-6.2360974999999999E-2</v>
      </c>
      <c r="CF4" s="5">
        <v>6.0036283000000003E-2</v>
      </c>
      <c r="CG4" s="5">
        <v>0.18243354000000001</v>
      </c>
      <c r="CH4" s="5">
        <v>-0.43668003399999999</v>
      </c>
      <c r="CI4" s="5">
        <v>5.6873404399999998</v>
      </c>
      <c r="CJ4" s="5">
        <v>11.81136092</v>
      </c>
      <c r="CK4" s="5">
        <v>-6.1933763119999998</v>
      </c>
      <c r="CL4" s="5">
        <v>-2.98</v>
      </c>
      <c r="CM4" s="5">
        <v>0.233376312</v>
      </c>
      <c r="CN4" s="5">
        <v>-3.0036662359999999</v>
      </c>
      <c r="CO4" s="5">
        <v>0.29809523799999998</v>
      </c>
      <c r="CP4" s="5">
        <v>3.5998567129999999</v>
      </c>
      <c r="CQ4" s="5">
        <v>-1.7061384959999999</v>
      </c>
      <c r="CR4" s="5">
        <v>2.694761905</v>
      </c>
      <c r="CS4" s="5">
        <v>7.0956623050000003</v>
      </c>
      <c r="CT4" s="5">
        <v>-9.0704038000000001E-2</v>
      </c>
      <c r="CU4" s="5">
        <v>0.450238095</v>
      </c>
      <c r="CV4" s="5">
        <v>0.99118022800000005</v>
      </c>
      <c r="CW4" s="5">
        <v>-0.17912091799999999</v>
      </c>
      <c r="CX4" s="5">
        <v>-0.106800627</v>
      </c>
      <c r="CY4" s="5">
        <v>-3.4480337E-2</v>
      </c>
      <c r="CZ4" s="5">
        <v>-0.26469124799999999</v>
      </c>
      <c r="DA4" s="5">
        <v>1.671868661</v>
      </c>
      <c r="DB4" s="5">
        <v>3.608428569</v>
      </c>
      <c r="DC4" s="5">
        <v>-4.8470440200000002</v>
      </c>
      <c r="DD4" s="5">
        <v>3.6617741709999998</v>
      </c>
      <c r="DE4" s="5">
        <v>12.170592360000001</v>
      </c>
    </row>
    <row r="5" spans="1:109">
      <c r="A5" s="5" t="s">
        <v>2</v>
      </c>
      <c r="B5" s="5">
        <v>1.9463063110000001</v>
      </c>
      <c r="C5" s="5">
        <v>3.2031206779999999</v>
      </c>
      <c r="D5" s="5">
        <v>4.4599350449999999</v>
      </c>
      <c r="E5" s="5">
        <v>2.2599844930000001</v>
      </c>
      <c r="F5" s="5">
        <v>2.868512817</v>
      </c>
      <c r="G5" s="5">
        <v>3.4770411399999999</v>
      </c>
      <c r="H5" s="5">
        <v>2.157698887</v>
      </c>
      <c r="I5" s="5">
        <v>2.72167147</v>
      </c>
      <c r="J5" s="5">
        <v>3.2856440519999999</v>
      </c>
      <c r="K5" s="5">
        <v>1.8027977449999999</v>
      </c>
      <c r="L5" s="5">
        <v>3.2908413730000001</v>
      </c>
      <c r="M5" s="5">
        <v>4.7788850009999999</v>
      </c>
      <c r="N5" s="5">
        <v>2.2121780630000001</v>
      </c>
      <c r="O5" s="5">
        <v>2.9373046079999998</v>
      </c>
      <c r="P5" s="5">
        <v>3.6624311540000001</v>
      </c>
      <c r="Q5" s="5">
        <v>3.3458395890000001</v>
      </c>
      <c r="R5" s="5">
        <v>5.5337834179999996</v>
      </c>
      <c r="S5" s="5">
        <v>7.7217272460000004</v>
      </c>
      <c r="T5" s="5">
        <v>2.3809664530000001</v>
      </c>
      <c r="U5" s="5">
        <v>3.262078362</v>
      </c>
      <c r="V5" s="5">
        <v>4.143190272</v>
      </c>
      <c r="W5" s="5">
        <v>18.03610742</v>
      </c>
      <c r="X5" s="5">
        <v>27.086904759999999</v>
      </c>
      <c r="Y5" s="5">
        <v>36.137702099999998</v>
      </c>
      <c r="Z5" s="5">
        <v>6.7266395259999996</v>
      </c>
      <c r="AA5" s="5">
        <v>10.8152381</v>
      </c>
      <c r="AB5" s="5">
        <v>14.90383666</v>
      </c>
      <c r="AC5" s="5">
        <v>-34.136791379999998</v>
      </c>
      <c r="AD5" s="5">
        <v>-28.13428571</v>
      </c>
      <c r="AE5" s="5">
        <v>-22.13178005</v>
      </c>
      <c r="AF5" s="5">
        <v>-6.3260513359999999</v>
      </c>
      <c r="AG5" s="5">
        <v>-4.78</v>
      </c>
      <c r="AH5" s="5">
        <v>-3.2339486640000001</v>
      </c>
      <c r="AI5" s="5">
        <v>8.1279654259999994</v>
      </c>
      <c r="AJ5" s="5">
        <v>12.53928571</v>
      </c>
      <c r="AK5" s="5">
        <v>16.950606000000001</v>
      </c>
      <c r="AL5" s="5">
        <v>-23.066228819999999</v>
      </c>
      <c r="AM5" s="5">
        <v>-14.23428571</v>
      </c>
      <c r="AN5" s="5">
        <v>-5.4023426099999998</v>
      </c>
      <c r="AO5" s="5">
        <v>16.084382720000001</v>
      </c>
      <c r="AP5" s="5">
        <v>26.773571430000001</v>
      </c>
      <c r="AQ5" s="5">
        <v>37.462760129999999</v>
      </c>
      <c r="AR5" s="5">
        <v>-24.720905219999999</v>
      </c>
      <c r="AS5" s="5">
        <v>-17.033809519999998</v>
      </c>
      <c r="AT5" s="5">
        <v>-9.3467138260000002</v>
      </c>
      <c r="AU5" s="5">
        <v>7.2136343380000003</v>
      </c>
      <c r="AV5" s="5">
        <v>11.493095240000001</v>
      </c>
      <c r="AW5" s="5">
        <v>15.772556140000001</v>
      </c>
      <c r="AX5" s="5">
        <v>21.08855629</v>
      </c>
      <c r="AY5" s="5">
        <v>28.526904760000001</v>
      </c>
      <c r="AZ5" s="5">
        <v>35.965253230000002</v>
      </c>
      <c r="BA5" s="5">
        <v>518.5483428</v>
      </c>
      <c r="BB5" s="5">
        <v>655.37746379999999</v>
      </c>
      <c r="BC5" s="5">
        <v>792.20658479999997</v>
      </c>
      <c r="BD5" s="5">
        <v>414.55882989999998</v>
      </c>
      <c r="BE5" s="5">
        <v>531.37328939999998</v>
      </c>
      <c r="BF5" s="5">
        <v>648.18774880000001</v>
      </c>
      <c r="BG5" s="5">
        <v>393.80427459999999</v>
      </c>
      <c r="BH5" s="5">
        <v>506.12099180000001</v>
      </c>
      <c r="BI5" s="5">
        <v>618.43770910000001</v>
      </c>
      <c r="BJ5" s="5">
        <v>373.12021590000001</v>
      </c>
      <c r="BK5" s="5">
        <v>480.793925</v>
      </c>
      <c r="BL5" s="5">
        <v>588.46763399999998</v>
      </c>
      <c r="BM5" s="5">
        <v>310.91757860000001</v>
      </c>
      <c r="BN5" s="5">
        <v>404.16435000000001</v>
      </c>
      <c r="BO5" s="5">
        <v>497.41112129999999</v>
      </c>
      <c r="BP5" s="5">
        <v>186.95952130000001</v>
      </c>
      <c r="BQ5" s="5">
        <v>252.1263233</v>
      </c>
      <c r="BR5" s="5">
        <v>317.29312529999999</v>
      </c>
      <c r="BS5" s="5">
        <v>-1127.8498959999999</v>
      </c>
      <c r="BT5" s="5">
        <v>-911.41798919999997</v>
      </c>
      <c r="BU5" s="5">
        <v>-694.9860827</v>
      </c>
      <c r="BV5" s="5">
        <v>633.30470019999996</v>
      </c>
      <c r="BW5" s="5">
        <v>804.03375119999998</v>
      </c>
      <c r="BX5" s="5">
        <v>974.76280210000004</v>
      </c>
      <c r="BY5" s="5">
        <v>7.3443311999999997E-2</v>
      </c>
      <c r="BZ5" s="5">
        <v>0.17743030600000001</v>
      </c>
      <c r="CA5" s="5">
        <v>0.28141729999999998</v>
      </c>
      <c r="CB5" s="5">
        <v>-6.0034194999999999E-2</v>
      </c>
      <c r="CC5" s="5">
        <v>9.4223363000000004E-2</v>
      </c>
      <c r="CD5" s="5">
        <v>0.24848092199999999</v>
      </c>
      <c r="CE5" s="5">
        <v>-8.2072190000000003E-2</v>
      </c>
      <c r="CF5" s="5">
        <v>5.4442655999999999E-2</v>
      </c>
      <c r="CG5" s="5">
        <v>0.190957501</v>
      </c>
      <c r="CH5" s="5">
        <v>-0.53050040399999998</v>
      </c>
      <c r="CI5" s="5">
        <v>6.261626079</v>
      </c>
      <c r="CJ5" s="5">
        <v>13.05375256</v>
      </c>
      <c r="CK5" s="5">
        <v>-7.8649378179999996</v>
      </c>
      <c r="CL5" s="5">
        <v>-3.9752380949999999</v>
      </c>
      <c r="CM5" s="5">
        <v>-8.5538372000000001E-2</v>
      </c>
      <c r="CN5" s="5">
        <v>-3.0352385549999998</v>
      </c>
      <c r="CO5" s="5">
        <v>0.91952381000000005</v>
      </c>
      <c r="CP5" s="5">
        <v>4.8742861739999999</v>
      </c>
      <c r="CQ5" s="5">
        <v>-2.664536537</v>
      </c>
      <c r="CR5" s="5">
        <v>3.2828571430000002</v>
      </c>
      <c r="CS5" s="5">
        <v>9.2302508230000004</v>
      </c>
      <c r="CT5" s="5">
        <v>-0.15135035999999999</v>
      </c>
      <c r="CU5" s="5">
        <v>0.45500000000000002</v>
      </c>
      <c r="CV5" s="5">
        <v>1.06135036</v>
      </c>
      <c r="CW5" s="5">
        <v>-0.23852906800000001</v>
      </c>
      <c r="CX5" s="5">
        <v>-0.12872150600000001</v>
      </c>
      <c r="CY5" s="5">
        <v>-1.8913943999999999E-2</v>
      </c>
      <c r="CZ5" s="5">
        <v>0.46874482499999998</v>
      </c>
      <c r="DA5" s="5">
        <v>3.2286198640000001</v>
      </c>
      <c r="DB5" s="5">
        <v>5.9884949040000004</v>
      </c>
      <c r="DC5" s="5">
        <v>-1.857774112</v>
      </c>
      <c r="DD5" s="5">
        <v>9.4678747619999992</v>
      </c>
      <c r="DE5" s="5">
        <v>20.79352364</v>
      </c>
    </row>
    <row r="6" spans="1:109">
      <c r="A6" s="5" t="s">
        <v>1</v>
      </c>
      <c r="B6" s="5">
        <v>3.753391937</v>
      </c>
      <c r="C6" s="5">
        <v>5.0759653489999996</v>
      </c>
      <c r="D6" s="5">
        <v>6.3985387600000001</v>
      </c>
      <c r="E6" s="5">
        <v>3.4431272260000001</v>
      </c>
      <c r="F6" s="5">
        <v>4.4493399059999996</v>
      </c>
      <c r="G6" s="5">
        <v>5.4555525850000004</v>
      </c>
      <c r="H6" s="5">
        <v>3.2863439209999998</v>
      </c>
      <c r="I6" s="5">
        <v>4.1861961540000001</v>
      </c>
      <c r="J6" s="5">
        <v>5.0860483859999999</v>
      </c>
      <c r="K6" s="5">
        <v>3.5111836759999999</v>
      </c>
      <c r="L6" s="5">
        <v>5.2887570159999999</v>
      </c>
      <c r="M6" s="5">
        <v>7.0663303559999999</v>
      </c>
      <c r="N6" s="5">
        <v>3.4021831570000001</v>
      </c>
      <c r="O6" s="5">
        <v>4.5470092429999998</v>
      </c>
      <c r="P6" s="5">
        <v>5.69183533</v>
      </c>
      <c r="Q6" s="5">
        <v>6.5404672369999997</v>
      </c>
      <c r="R6" s="5">
        <v>9.1302635779999992</v>
      </c>
      <c r="S6" s="5">
        <v>11.720059920000001</v>
      </c>
      <c r="T6" s="5">
        <v>3.6440360379999999</v>
      </c>
      <c r="U6" s="5">
        <v>5.0502872270000001</v>
      </c>
      <c r="V6" s="5">
        <v>6.4565384159999999</v>
      </c>
      <c r="W6" s="5">
        <v>30.631008789999999</v>
      </c>
      <c r="X6" s="5">
        <v>43.617658730000002</v>
      </c>
      <c r="Y6" s="5">
        <v>56.604308670000002</v>
      </c>
      <c r="Z6" s="5">
        <v>11.795789620000001</v>
      </c>
      <c r="AA6" s="5">
        <v>20.878184520000001</v>
      </c>
      <c r="AB6" s="5">
        <v>29.960579429999999</v>
      </c>
      <c r="AC6" s="5">
        <v>-51.155121149999999</v>
      </c>
      <c r="AD6" s="5">
        <v>-42.758343250000003</v>
      </c>
      <c r="AE6" s="5">
        <v>-34.36156536</v>
      </c>
      <c r="AF6" s="5">
        <v>-7.2995308960000003</v>
      </c>
      <c r="AG6" s="5">
        <v>-5.9271230160000004</v>
      </c>
      <c r="AH6" s="5">
        <v>-4.5547151360000004</v>
      </c>
      <c r="AI6" s="5">
        <v>13.953005320000001</v>
      </c>
      <c r="AJ6" s="5">
        <v>20.08010913</v>
      </c>
      <c r="AK6" s="5">
        <v>26.207212930000001</v>
      </c>
      <c r="AL6" s="5">
        <v>-29.095966170000001</v>
      </c>
      <c r="AM6" s="5">
        <v>-19.931656749999998</v>
      </c>
      <c r="AN6" s="5">
        <v>-10.767347320000001</v>
      </c>
      <c r="AO6" s="5">
        <v>27.977705919999998</v>
      </c>
      <c r="AP6" s="5">
        <v>40.011765869999998</v>
      </c>
      <c r="AQ6" s="5">
        <v>52.045825829999998</v>
      </c>
      <c r="AR6" s="5">
        <v>-35.579687759999999</v>
      </c>
      <c r="AS6" s="5">
        <v>-27.391101190000001</v>
      </c>
      <c r="AT6" s="5">
        <v>-19.202514619999999</v>
      </c>
      <c r="AU6" s="5">
        <v>13.18586999</v>
      </c>
      <c r="AV6" s="5">
        <v>18.300287699999998</v>
      </c>
      <c r="AW6" s="5">
        <v>23.41470541</v>
      </c>
      <c r="AX6" s="5">
        <v>38.37384445</v>
      </c>
      <c r="AY6" s="5">
        <v>45.691388889999999</v>
      </c>
      <c r="AZ6" s="5">
        <v>53.008933319999997</v>
      </c>
      <c r="BA6" s="5">
        <v>839.0087704</v>
      </c>
      <c r="BB6" s="5">
        <v>1039.703581</v>
      </c>
      <c r="BC6" s="5">
        <v>1240.3983909999999</v>
      </c>
      <c r="BD6" s="5">
        <v>667.98364389999995</v>
      </c>
      <c r="BE6" s="5">
        <v>842.94334070000002</v>
      </c>
      <c r="BF6" s="5">
        <v>1017.903038</v>
      </c>
      <c r="BG6" s="5">
        <v>634.83946649999996</v>
      </c>
      <c r="BH6" s="5">
        <v>804.40245760000005</v>
      </c>
      <c r="BI6" s="5">
        <v>973.96544870000002</v>
      </c>
      <c r="BJ6" s="5">
        <v>602.42583979999995</v>
      </c>
      <c r="BK6" s="5">
        <v>766.14298859999997</v>
      </c>
      <c r="BL6" s="5">
        <v>929.86013739999999</v>
      </c>
      <c r="BM6" s="5">
        <v>506.18958470000001</v>
      </c>
      <c r="BN6" s="5">
        <v>651.25558920000003</v>
      </c>
      <c r="BO6" s="5">
        <v>796.32159360000003</v>
      </c>
      <c r="BP6" s="5">
        <v>314.76952069999999</v>
      </c>
      <c r="BQ6" s="5">
        <v>427.83438080000002</v>
      </c>
      <c r="BR6" s="5">
        <v>540.8992409</v>
      </c>
      <c r="BS6" s="5">
        <v>-1589.702663</v>
      </c>
      <c r="BT6" s="5">
        <v>-1361.019182</v>
      </c>
      <c r="BU6" s="5">
        <v>-1132.3357000000001</v>
      </c>
      <c r="BV6" s="5">
        <v>1021.837869</v>
      </c>
      <c r="BW6" s="5">
        <v>1255.851956</v>
      </c>
      <c r="BX6" s="5">
        <v>1489.866043</v>
      </c>
      <c r="BY6" s="5">
        <v>0.158147285</v>
      </c>
      <c r="BZ6" s="5">
        <v>0.31462933999999998</v>
      </c>
      <c r="CA6" s="5">
        <v>0.47111139400000002</v>
      </c>
      <c r="CB6" s="5">
        <v>-3.6109782999999999E-2</v>
      </c>
      <c r="CC6" s="5">
        <v>0.154430183</v>
      </c>
      <c r="CD6" s="5">
        <v>0.34497014999999998</v>
      </c>
      <c r="CE6" s="5">
        <v>-0.104441284</v>
      </c>
      <c r="CF6" s="5">
        <v>7.3230011999999997E-2</v>
      </c>
      <c r="CG6" s="5">
        <v>0.25090130700000002</v>
      </c>
      <c r="CH6" s="5">
        <v>0.77661835499999998</v>
      </c>
      <c r="CI6" s="5">
        <v>8.4857808119999998</v>
      </c>
      <c r="CJ6" s="5">
        <v>16.19494327</v>
      </c>
      <c r="CK6" s="5">
        <v>-11.30575554</v>
      </c>
      <c r="CL6" s="5">
        <v>-5.9278670629999999</v>
      </c>
      <c r="CM6" s="5">
        <v>-0.54997858899999996</v>
      </c>
      <c r="CN6" s="5">
        <v>-3.4992416880000001</v>
      </c>
      <c r="CO6" s="5">
        <v>1.542738095</v>
      </c>
      <c r="CP6" s="5">
        <v>6.5847178790000003</v>
      </c>
      <c r="CQ6" s="5">
        <v>-2.9587069399999999</v>
      </c>
      <c r="CR6" s="5">
        <v>4.5328571430000002</v>
      </c>
      <c r="CS6" s="5">
        <v>12.02442123</v>
      </c>
      <c r="CT6" s="5">
        <v>0.26845587500000001</v>
      </c>
      <c r="CU6" s="5">
        <v>0.78014881000000003</v>
      </c>
      <c r="CV6" s="5">
        <v>1.2918417440000001</v>
      </c>
      <c r="CW6" s="5">
        <v>-0.36095801</v>
      </c>
      <c r="CX6" s="5">
        <v>-0.24555110099999999</v>
      </c>
      <c r="CY6" s="5">
        <v>-0.13014419099999999</v>
      </c>
      <c r="CZ6" s="5">
        <v>0.70925064400000004</v>
      </c>
      <c r="DA6" s="5">
        <v>4.3004320690000002</v>
      </c>
      <c r="DB6" s="5">
        <v>7.8916134930000004</v>
      </c>
      <c r="DC6" s="5">
        <v>0.34820932500000001</v>
      </c>
      <c r="DD6" s="5">
        <v>13.99467516</v>
      </c>
      <c r="DE6" s="5">
        <v>27.641141000000001</v>
      </c>
    </row>
    <row r="7" spans="1:109">
      <c r="A7" s="5" t="s">
        <v>0</v>
      </c>
      <c r="B7" s="5">
        <v>5.447205115</v>
      </c>
      <c r="C7" s="5">
        <v>6.8972700549999999</v>
      </c>
      <c r="D7" s="5">
        <v>8.3473349950000006</v>
      </c>
      <c r="E7" s="5">
        <v>5.1901170240000001</v>
      </c>
      <c r="F7" s="5">
        <v>6.4237213710000001</v>
      </c>
      <c r="G7" s="5">
        <v>7.6573257190000001</v>
      </c>
      <c r="H7" s="5">
        <v>4.86664911</v>
      </c>
      <c r="I7" s="5">
        <v>5.9456303200000002</v>
      </c>
      <c r="J7" s="5">
        <v>7.0246115309999997</v>
      </c>
      <c r="K7" s="5">
        <v>4.9648071900000001</v>
      </c>
      <c r="L7" s="5">
        <v>6.405412181</v>
      </c>
      <c r="M7" s="5">
        <v>7.8460171719999998</v>
      </c>
      <c r="N7" s="5">
        <v>5.2526456189999999</v>
      </c>
      <c r="O7" s="5">
        <v>6.6203434769999996</v>
      </c>
      <c r="P7" s="5">
        <v>7.9880413360000002</v>
      </c>
      <c r="Q7" s="5">
        <v>8.8703054679999997</v>
      </c>
      <c r="R7" s="5">
        <v>11.83084066</v>
      </c>
      <c r="S7" s="5">
        <v>14.79137585</v>
      </c>
      <c r="T7" s="5">
        <v>5.5303359370000003</v>
      </c>
      <c r="U7" s="5">
        <v>7.5815997590000004</v>
      </c>
      <c r="V7" s="5">
        <v>9.6328635820000006</v>
      </c>
      <c r="W7" s="5">
        <v>52.251342860000001</v>
      </c>
      <c r="X7" s="5">
        <v>63.185680329999997</v>
      </c>
      <c r="Y7" s="5">
        <v>74.120017809999993</v>
      </c>
      <c r="Z7" s="5">
        <v>23.659114200000001</v>
      </c>
      <c r="AA7" s="5">
        <v>36.261862319999999</v>
      </c>
      <c r="AB7" s="5">
        <v>48.86461044</v>
      </c>
      <c r="AC7" s="5">
        <v>-67.168864350000007</v>
      </c>
      <c r="AD7" s="5">
        <v>-56.635642140000002</v>
      </c>
      <c r="AE7" s="5">
        <v>-46.102419920000003</v>
      </c>
      <c r="AF7" s="5">
        <v>-7.0791541909999998</v>
      </c>
      <c r="AG7" s="5">
        <v>-6.0134199129999999</v>
      </c>
      <c r="AH7" s="5">
        <v>-4.9476856360000001</v>
      </c>
      <c r="AI7" s="5">
        <v>21.647147839999999</v>
      </c>
      <c r="AJ7" s="5">
        <v>24.576156520000001</v>
      </c>
      <c r="AK7" s="5">
        <v>27.505165210000001</v>
      </c>
      <c r="AL7" s="5">
        <v>-39.356443820000003</v>
      </c>
      <c r="AM7" s="5">
        <v>-25.15830575</v>
      </c>
      <c r="AN7" s="5">
        <v>-10.960167670000001</v>
      </c>
      <c r="AO7" s="5">
        <v>34.121009960000002</v>
      </c>
      <c r="AP7" s="5">
        <v>49.734462270000002</v>
      </c>
      <c r="AQ7" s="5">
        <v>65.347914579999994</v>
      </c>
      <c r="AR7" s="5">
        <v>-48.365922670000003</v>
      </c>
      <c r="AS7" s="5">
        <v>-37.809243700000003</v>
      </c>
      <c r="AT7" s="5">
        <v>-27.25256473</v>
      </c>
      <c r="AU7" s="5">
        <v>18.130352479999999</v>
      </c>
      <c r="AV7" s="5">
        <v>22.915295820000001</v>
      </c>
      <c r="AW7" s="5">
        <v>27.700239150000002</v>
      </c>
      <c r="AX7" s="5">
        <v>51.56584806</v>
      </c>
      <c r="AY7" s="5">
        <v>60.72453951</v>
      </c>
      <c r="AZ7" s="5">
        <v>69.883230960000006</v>
      </c>
      <c r="BA7" s="5">
        <v>1280.107855</v>
      </c>
      <c r="BB7" s="5">
        <v>1481.7262229999999</v>
      </c>
      <c r="BC7" s="5">
        <v>1683.344591</v>
      </c>
      <c r="BD7" s="5">
        <v>1036.6961409999999</v>
      </c>
      <c r="BE7" s="5">
        <v>1217.9610869999999</v>
      </c>
      <c r="BF7" s="5">
        <v>1399.2260329999999</v>
      </c>
      <c r="BG7" s="5">
        <v>989.16996270000004</v>
      </c>
      <c r="BH7" s="5">
        <v>1166.3220859999999</v>
      </c>
      <c r="BI7" s="5">
        <v>1343.4742100000001</v>
      </c>
      <c r="BJ7" s="5">
        <v>942.55010219999997</v>
      </c>
      <c r="BK7" s="5">
        <v>1115.057106</v>
      </c>
      <c r="BL7" s="5">
        <v>1287.56411</v>
      </c>
      <c r="BM7" s="5">
        <v>803.68000419999998</v>
      </c>
      <c r="BN7" s="5">
        <v>962.26016430000004</v>
      </c>
      <c r="BO7" s="5">
        <v>1120.840324</v>
      </c>
      <c r="BP7" s="5">
        <v>530.5514263</v>
      </c>
      <c r="BQ7" s="5">
        <v>669.72045290000005</v>
      </c>
      <c r="BR7" s="5">
        <v>808.88947949999999</v>
      </c>
      <c r="BS7" s="5">
        <v>-2007.4156310000001</v>
      </c>
      <c r="BT7" s="5">
        <v>-1770.1275680000001</v>
      </c>
      <c r="BU7" s="5">
        <v>-1532.8395049999999</v>
      </c>
      <c r="BV7" s="5">
        <v>1526.362026</v>
      </c>
      <c r="BW7" s="5">
        <v>1717.7591210000001</v>
      </c>
      <c r="BX7" s="5">
        <v>1909.156215</v>
      </c>
      <c r="BY7" s="5">
        <v>0.14708352</v>
      </c>
      <c r="BZ7" s="5">
        <v>0.41413796400000003</v>
      </c>
      <c r="CA7" s="5">
        <v>0.681192409</v>
      </c>
      <c r="CB7" s="5">
        <v>-7.9136651000000002E-2</v>
      </c>
      <c r="CC7" s="5">
        <v>0.11028766700000001</v>
      </c>
      <c r="CD7" s="5">
        <v>0.29971198599999999</v>
      </c>
      <c r="CE7" s="5">
        <v>-0.17759034100000001</v>
      </c>
      <c r="CF7" s="5">
        <v>-4.107744E-3</v>
      </c>
      <c r="CG7" s="5">
        <v>0.16937485399999999</v>
      </c>
      <c r="CH7" s="5">
        <v>-3.7135833690000002</v>
      </c>
      <c r="CI7" s="5">
        <v>8.2806009889999999</v>
      </c>
      <c r="CJ7" s="5">
        <v>20.274785349999998</v>
      </c>
      <c r="CK7" s="5">
        <v>-15.306078060000001</v>
      </c>
      <c r="CL7" s="5">
        <v>-6.8291825819999996</v>
      </c>
      <c r="CM7" s="5">
        <v>1.6477128969999999</v>
      </c>
      <c r="CN7" s="5">
        <v>1.736889256</v>
      </c>
      <c r="CO7" s="5">
        <v>5.8889143539999997</v>
      </c>
      <c r="CP7" s="5">
        <v>10.04093945</v>
      </c>
      <c r="CQ7" s="5">
        <v>-9.7130980660000006</v>
      </c>
      <c r="CR7" s="5">
        <v>1.0952126310000001</v>
      </c>
      <c r="CS7" s="5">
        <v>11.903523330000001</v>
      </c>
      <c r="CT7" s="5">
        <v>-3.2007242999999998E-2</v>
      </c>
      <c r="CU7" s="5">
        <v>0.78427128400000001</v>
      </c>
      <c r="CV7" s="5">
        <v>1.6005498119999999</v>
      </c>
      <c r="CW7" s="5">
        <v>-0.45084716899999999</v>
      </c>
      <c r="CX7" s="5">
        <v>-0.33182561599999999</v>
      </c>
      <c r="CY7" s="5">
        <v>-0.21280406199999999</v>
      </c>
      <c r="CZ7" s="5">
        <v>2.7089775999999999</v>
      </c>
      <c r="DA7" s="5">
        <v>7.8604419129999998</v>
      </c>
      <c r="DB7" s="5">
        <v>13.011906229999999</v>
      </c>
      <c r="DC7" s="5">
        <v>7.6244866099999999</v>
      </c>
      <c r="DD7" s="5">
        <v>29.663602619999999</v>
      </c>
      <c r="DE7" s="5">
        <v>51.702718640000001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36</vt:i4>
      </vt:variant>
    </vt:vector>
  </HeadingPairs>
  <TitlesOfParts>
    <vt:vector size="38" baseType="lpstr">
      <vt:lpstr>GMT2</vt:lpstr>
      <vt:lpstr>GMT DATA</vt:lpstr>
      <vt:lpstr>Fig 1b - Winter Temp</vt:lpstr>
      <vt:lpstr>Fig 2b - Summer Temp</vt:lpstr>
      <vt:lpstr>Fig 3b - GS Temp</vt:lpstr>
      <vt:lpstr>Fig 4b - Jan Temp</vt:lpstr>
      <vt:lpstr>Fig 5b - Jul Temp</vt:lpstr>
      <vt:lpstr>Fig 6b - Coldest Day</vt:lpstr>
      <vt:lpstr>Fig 7b - Warmest Day</vt:lpstr>
      <vt:lpstr>Fig 8b - Days &gt; 25C</vt:lpstr>
      <vt:lpstr>Fig 9b - Days &gt; 30C</vt:lpstr>
      <vt:lpstr>Fig 10b - Days &lt; 5C</vt:lpstr>
      <vt:lpstr>Fig 11b - Days &lt; -30C</vt:lpstr>
      <vt:lpstr>Fig 12b - First Fall Frost</vt:lpstr>
      <vt:lpstr>Fig 13b - Last Spring Frost</vt:lpstr>
      <vt:lpstr>Fig 14b - Frost-Free Season</vt:lpstr>
      <vt:lpstr>Fig 15b - Start of GS</vt:lpstr>
      <vt:lpstr>Fig 16b - End of GS</vt:lpstr>
      <vt:lpstr>Fig 17b - GS Length</vt:lpstr>
      <vt:lpstr>Fig 18b - 0C Degree Days</vt:lpstr>
      <vt:lpstr>Fig 19b - 5C Degree Days</vt:lpstr>
      <vt:lpstr>Fig 20b - 6C Degree Days</vt:lpstr>
      <vt:lpstr>Fig 21b - 7C Degree Days</vt:lpstr>
      <vt:lpstr>Fig 22b - 10C Degree Days</vt:lpstr>
      <vt:lpstr>Fig 23b - 15C Degree Days</vt:lpstr>
      <vt:lpstr>Fig 24b - 18C Degree Days</vt:lpstr>
      <vt:lpstr>Fig 25b - Corn Heat Units</vt:lpstr>
      <vt:lpstr>Fig 26b - Winter Pr</vt:lpstr>
      <vt:lpstr>Fig 27b - GS Pr</vt:lpstr>
      <vt:lpstr>Fig 28b - Summer Pr</vt:lpstr>
      <vt:lpstr>Fig 29b - Wettest Day</vt:lpstr>
      <vt:lpstr>Fig 30b - Sep-Apr Dry Days</vt:lpstr>
      <vt:lpstr>Fig 31b - May-Aug Dry Days</vt:lpstr>
      <vt:lpstr>Fig 32b - Annual Wet Days</vt:lpstr>
      <vt:lpstr>Fig 33b - Pr &gt; 25mm</vt:lpstr>
      <vt:lpstr>Fig 34b - Winter Snow</vt:lpstr>
      <vt:lpstr>Fig 35b - Annual HMI</vt:lpstr>
      <vt:lpstr>Fig 36b - Summer HMI</vt:lpstr>
    </vt:vector>
  </TitlesOfParts>
  <Company>Atmos Research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Katharine Hayhoe</dc:creator>
  <cp:lastModifiedBy>Katharine Hayhoe</cp:lastModifiedBy>
  <dcterms:created xsi:type="dcterms:W3CDTF">2018-02-22T00:33:22Z</dcterms:created>
  <dcterms:modified xsi:type="dcterms:W3CDTF">2018-02-22T20:17:18Z</dcterms:modified>
</cp:coreProperties>
</file>