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chartsheets/sheet16.xml" ContentType="application/vnd.openxmlformats-officedocument.spreadsheetml.chartsheet+xml"/>
  <Override PartName="/xl/chartsheets/sheet17.xml" ContentType="application/vnd.openxmlformats-officedocument.spreadsheetml.chartsheet+xml"/>
  <Override PartName="/xl/chartsheets/sheet18.xml" ContentType="application/vnd.openxmlformats-officedocument.spreadsheetml.chartsheet+xml"/>
  <Override PartName="/xl/chartsheets/sheet19.xml" ContentType="application/vnd.openxmlformats-officedocument.spreadsheetml.chartsheet+xml"/>
  <Override PartName="/xl/chartsheets/sheet20.xml" ContentType="application/vnd.openxmlformats-officedocument.spreadsheetml.chartsheet+xml"/>
  <Override PartName="/xl/chartsheets/sheet21.xml" ContentType="application/vnd.openxmlformats-officedocument.spreadsheetml.chartsheet+xml"/>
  <Override PartName="/xl/chartsheets/sheet22.xml" ContentType="application/vnd.openxmlformats-officedocument.spreadsheetml.chartsheet+xml"/>
  <Override PartName="/xl/chartsheets/sheet23.xml" ContentType="application/vnd.openxmlformats-officedocument.spreadsheetml.chartsheet+xml"/>
  <Override PartName="/xl/chartsheets/sheet24.xml" ContentType="application/vnd.openxmlformats-officedocument.spreadsheetml.chartsheet+xml"/>
  <Override PartName="/xl/chartsheets/sheet25.xml" ContentType="application/vnd.openxmlformats-officedocument.spreadsheetml.chartsheet+xml"/>
  <Override PartName="/xl/chartsheets/sheet26.xml" ContentType="application/vnd.openxmlformats-officedocument.spreadsheetml.chartsheet+xml"/>
  <Override PartName="/xl/chartsheets/sheet27.xml" ContentType="application/vnd.openxmlformats-officedocument.spreadsheetml.chartsheet+xml"/>
  <Override PartName="/xl/chartsheets/sheet28.xml" ContentType="application/vnd.openxmlformats-officedocument.spreadsheetml.chartsheet+xml"/>
  <Override PartName="/xl/chartsheets/sheet29.xml" ContentType="application/vnd.openxmlformats-officedocument.spreadsheetml.chartsheet+xml"/>
  <Override PartName="/xl/chartsheets/sheet30.xml" ContentType="application/vnd.openxmlformats-officedocument.spreadsheetml.chartsheet+xml"/>
  <Override PartName="/xl/chartsheets/sheet31.xml" ContentType="application/vnd.openxmlformats-officedocument.spreadsheetml.chartsheet+xml"/>
  <Override PartName="/xl/chartsheets/sheet32.xml" ContentType="application/vnd.openxmlformats-officedocument.spreadsheetml.chartsheet+xml"/>
  <Override PartName="/xl/chartsheets/sheet33.xml" ContentType="application/vnd.openxmlformats-officedocument.spreadsheetml.chartsheet+xml"/>
  <Override PartName="/xl/chartsheets/sheet34.xml" ContentType="application/vnd.openxmlformats-officedocument.spreadsheetml.chartsheet+xml"/>
  <Override PartName="/xl/chartsheets/sheet35.xml" ContentType="application/vnd.openxmlformats-officedocument.spreadsheetml.chartsheet+xml"/>
  <Override PartName="/xl/chartsheets/sheet36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6480" yWindow="0" windowWidth="40000" windowHeight="25640" tabRatio="605"/>
  </bookViews>
  <sheets>
    <sheet name="Fig 1b - Winter Temp" sheetId="3" r:id="rId1"/>
    <sheet name="Fig 2b - Summer Temp" sheetId="4" r:id="rId2"/>
    <sheet name="Fig 3b - GS Temp" sheetId="5" r:id="rId3"/>
    <sheet name="Fig 4b - Jan Temp" sheetId="6" r:id="rId4"/>
    <sheet name="Fig 5b - Jul Temp" sheetId="7" r:id="rId5"/>
    <sheet name="Fig 6b - Coldest Day" sheetId="8" r:id="rId6"/>
    <sheet name="Fig 7b - Warmest Day" sheetId="9" r:id="rId7"/>
    <sheet name="Fig 8b - Days &gt; 25C" sheetId="10" r:id="rId8"/>
    <sheet name="Fig 9b - Days &gt; 30C" sheetId="11" r:id="rId9"/>
    <sheet name="Fig 10b - Days &lt; 5C" sheetId="12" r:id="rId10"/>
    <sheet name="Fig 11b - Days &lt; -30C" sheetId="13" r:id="rId11"/>
    <sheet name="Fig 12b - First Fall Frost" sheetId="14" r:id="rId12"/>
    <sheet name="Fig 13b - Last Spring Frost" sheetId="16" r:id="rId13"/>
    <sheet name="Fig 14b - Frost-Free Season" sheetId="17" r:id="rId14"/>
    <sheet name="Fig 15b - Start of GS" sheetId="18" r:id="rId15"/>
    <sheet name="Fig 16b - End of GS" sheetId="19" r:id="rId16"/>
    <sheet name="Fig 17b - GS Length" sheetId="20" r:id="rId17"/>
    <sheet name="Fig 18b - 0C Degree Days" sheetId="21" r:id="rId18"/>
    <sheet name="Fig 19b - 5C Degree Days" sheetId="22" r:id="rId19"/>
    <sheet name="Fig 20b - 6C Degree Days" sheetId="23" r:id="rId20"/>
    <sheet name="Fig 21b - 7C Degree Days" sheetId="24" r:id="rId21"/>
    <sheet name="Fig 22b - 10C Degree Days" sheetId="25" r:id="rId22"/>
    <sheet name="Fig 23b - 15C Degree Days" sheetId="26" r:id="rId23"/>
    <sheet name="Fig 24b - 18C Degree Days" sheetId="27" r:id="rId24"/>
    <sheet name="Fig 25b - Corn Heat Units" sheetId="28" r:id="rId25"/>
    <sheet name="Fig 26b - Winter Pr" sheetId="29" r:id="rId26"/>
    <sheet name="Fig 27b - GS Pr" sheetId="30" r:id="rId27"/>
    <sheet name="Fig 28b - Summer Pr" sheetId="31" r:id="rId28"/>
    <sheet name="Fig 29b - Wettest Day" sheetId="32" r:id="rId29"/>
    <sheet name="Fig 30b - Sep-Apr Dry Days" sheetId="33" r:id="rId30"/>
    <sheet name="Fig 31b - May-Aug Dry Days" sheetId="34" r:id="rId31"/>
    <sheet name="Fig 32b - Annual Wet Days" sheetId="35" r:id="rId32"/>
    <sheet name="Fig 33b - Pr &gt; 25mm" sheetId="36" r:id="rId33"/>
    <sheet name="Fig 34b - Winter Snow" sheetId="37" r:id="rId34"/>
    <sheet name="Fig 35b - Annual HMI" sheetId="38" r:id="rId35"/>
    <sheet name="Fig 36b - Summer HMI" sheetId="39" r:id="rId36"/>
    <sheet name="GMT2" sheetId="2" r:id="rId37"/>
    <sheet name="GMT DATA" sheetId="1" r:id="rId38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G2" i="2" l="1"/>
  <c r="AG3" i="2"/>
  <c r="AG4" i="2"/>
  <c r="AH3" i="2"/>
  <c r="AH4" i="2"/>
  <c r="AG5" i="2"/>
  <c r="AH5" i="2"/>
  <c r="AG7" i="2"/>
  <c r="AG6" i="2"/>
  <c r="AY2" i="2"/>
  <c r="AY9" i="2"/>
  <c r="AP2" i="2"/>
  <c r="AP9" i="2"/>
  <c r="AH7" i="2"/>
  <c r="AH6" i="2"/>
  <c r="AF7" i="2"/>
  <c r="AF6" i="2"/>
  <c r="AD2" i="2"/>
  <c r="AD9" i="2"/>
  <c r="X2" i="2"/>
  <c r="X9" i="2"/>
  <c r="X1" i="2"/>
  <c r="U2" i="2"/>
  <c r="U9" i="2"/>
  <c r="R2" i="2"/>
  <c r="R9" i="2"/>
  <c r="DD2" i="2"/>
  <c r="DD9" i="2"/>
  <c r="DA2" i="2"/>
  <c r="DA9" i="2"/>
  <c r="CX2" i="2"/>
  <c r="CX9" i="2"/>
  <c r="CU2" i="2"/>
  <c r="CU9" i="2"/>
  <c r="CR2" i="2"/>
  <c r="CR9" i="2"/>
  <c r="CO2" i="2"/>
  <c r="CO9" i="2"/>
  <c r="CL2" i="2"/>
  <c r="CL9" i="2"/>
  <c r="CI2" i="2"/>
  <c r="CI9" i="2"/>
  <c r="CF2" i="2"/>
  <c r="CF9" i="2"/>
  <c r="CC2" i="2"/>
  <c r="CC9" i="2"/>
  <c r="BZ2" i="2"/>
  <c r="BZ9" i="2"/>
  <c r="BW2" i="2"/>
  <c r="BW9" i="2"/>
  <c r="BT2" i="2"/>
  <c r="BT9" i="2"/>
  <c r="BQ2" i="2"/>
  <c r="BQ9" i="2"/>
  <c r="BN2" i="2"/>
  <c r="BN9" i="2"/>
  <c r="BK2" i="2"/>
  <c r="BK9" i="2"/>
  <c r="BH2" i="2"/>
  <c r="BH9" i="2"/>
  <c r="BE2" i="2"/>
  <c r="BE9" i="2"/>
  <c r="BB2" i="2"/>
  <c r="BB9" i="2"/>
  <c r="AV2" i="2"/>
  <c r="AV9" i="2"/>
  <c r="AS2" i="2"/>
  <c r="AS9" i="2"/>
  <c r="AM2" i="2"/>
  <c r="AM9" i="2"/>
  <c r="AJ2" i="2"/>
  <c r="AJ9" i="2"/>
  <c r="AG9" i="2"/>
  <c r="AA2" i="2"/>
  <c r="AA9" i="2"/>
  <c r="O2" i="2"/>
  <c r="O9" i="2"/>
  <c r="L2" i="2"/>
  <c r="L9" i="2"/>
  <c r="I2" i="2"/>
  <c r="I9" i="2"/>
  <c r="F2" i="2"/>
  <c r="F9" i="2"/>
  <c r="C2" i="2"/>
  <c r="C9" i="2"/>
  <c r="DD1" i="2"/>
  <c r="DD10" i="2"/>
  <c r="DA1" i="2"/>
  <c r="DA10" i="2"/>
  <c r="CX1" i="2"/>
  <c r="CX10" i="2"/>
  <c r="CU1" i="2"/>
  <c r="CU10" i="2"/>
  <c r="CR1" i="2"/>
  <c r="CR10" i="2"/>
  <c r="CO1" i="2"/>
  <c r="CO10" i="2"/>
  <c r="CL1" i="2"/>
  <c r="CL10" i="2"/>
  <c r="CI1" i="2"/>
  <c r="CI10" i="2"/>
  <c r="CF1" i="2"/>
  <c r="CF10" i="2"/>
  <c r="CC1" i="2"/>
  <c r="CC10" i="2"/>
  <c r="BZ1" i="2"/>
  <c r="BZ10" i="2"/>
  <c r="BW1" i="2"/>
  <c r="BW10" i="2"/>
  <c r="BT1" i="2"/>
  <c r="BT10" i="2"/>
  <c r="BQ1" i="2"/>
  <c r="BQ10" i="2"/>
  <c r="BN1" i="2"/>
  <c r="BN10" i="2"/>
  <c r="BK1" i="2"/>
  <c r="BK10" i="2"/>
  <c r="BH1" i="2"/>
  <c r="BH10" i="2"/>
  <c r="BE1" i="2"/>
  <c r="BE10" i="2"/>
  <c r="BB1" i="2"/>
  <c r="BB10" i="2"/>
  <c r="AY1" i="2"/>
  <c r="AY10" i="2"/>
  <c r="AV1" i="2"/>
  <c r="AV10" i="2"/>
  <c r="AS1" i="2"/>
  <c r="AS10" i="2"/>
  <c r="AP1" i="2"/>
  <c r="AP10" i="2"/>
  <c r="AM1" i="2"/>
  <c r="AM10" i="2"/>
  <c r="AJ1" i="2"/>
  <c r="AJ10" i="2"/>
  <c r="AG1" i="2"/>
  <c r="AG10" i="2"/>
  <c r="AD1" i="2"/>
  <c r="AD10" i="2"/>
  <c r="AA1" i="2"/>
  <c r="AA10" i="2"/>
  <c r="X10" i="2"/>
  <c r="U1" i="2"/>
  <c r="U10" i="2"/>
  <c r="R1" i="2"/>
  <c r="R10" i="2"/>
  <c r="O1" i="2"/>
  <c r="O10" i="2"/>
  <c r="L1" i="2"/>
  <c r="L10" i="2"/>
  <c r="I1" i="2"/>
  <c r="I10" i="2"/>
  <c r="F1" i="2"/>
  <c r="F10" i="2"/>
  <c r="C1" i="2"/>
  <c r="C10" i="2"/>
  <c r="DE1" i="2"/>
  <c r="DC1" i="2"/>
  <c r="DB1" i="2"/>
  <c r="CZ1" i="2"/>
  <c r="CY1" i="2"/>
  <c r="CW1" i="2"/>
  <c r="CV1" i="2"/>
  <c r="CT1" i="2"/>
  <c r="CS1" i="2"/>
  <c r="CQ1" i="2"/>
  <c r="CP1" i="2"/>
  <c r="CN1" i="2"/>
  <c r="CM1" i="2"/>
  <c r="CK1" i="2"/>
  <c r="CJ1" i="2"/>
  <c r="CH1" i="2"/>
  <c r="CG1" i="2"/>
  <c r="CE1" i="2"/>
  <c r="CD1" i="2"/>
  <c r="CB1" i="2"/>
  <c r="CA1" i="2"/>
  <c r="BY1" i="2"/>
  <c r="BX1" i="2"/>
  <c r="BV1" i="2"/>
  <c r="BU1" i="2"/>
  <c r="BS1" i="2"/>
  <c r="BR1" i="2"/>
  <c r="BP1" i="2"/>
  <c r="BO1" i="2"/>
  <c r="BM1" i="2"/>
  <c r="BL1" i="2"/>
  <c r="BJ1" i="2"/>
  <c r="BI1" i="2"/>
  <c r="BG1" i="2"/>
  <c r="BF1" i="2"/>
  <c r="BD1" i="2"/>
  <c r="BC1" i="2"/>
  <c r="BA1" i="2"/>
  <c r="AZ1" i="2"/>
  <c r="AX1" i="2"/>
  <c r="AW1" i="2"/>
  <c r="AU1" i="2"/>
  <c r="AT1" i="2"/>
  <c r="AR1" i="2"/>
  <c r="AQ1" i="2"/>
  <c r="AO1" i="2"/>
  <c r="AN1" i="2"/>
  <c r="AL1" i="2"/>
  <c r="AK1" i="2"/>
  <c r="AI1" i="2"/>
  <c r="AH1" i="2"/>
  <c r="AF1" i="2"/>
  <c r="AE1" i="2"/>
  <c r="AC1" i="2"/>
  <c r="AB1" i="2"/>
  <c r="Z1" i="2"/>
  <c r="Y1" i="2"/>
  <c r="W1" i="2"/>
  <c r="V1" i="2"/>
  <c r="T1" i="2"/>
  <c r="S1" i="2"/>
  <c r="Q1" i="2"/>
  <c r="P1" i="2"/>
  <c r="N1" i="2"/>
  <c r="M1" i="2"/>
  <c r="K1" i="2"/>
  <c r="J1" i="2"/>
  <c r="H1" i="2"/>
  <c r="G1" i="2"/>
  <c r="E1" i="2"/>
  <c r="D1" i="2"/>
  <c r="B1" i="2"/>
  <c r="A2" i="2"/>
  <c r="B2" i="2"/>
  <c r="D2" i="2"/>
  <c r="E2" i="2"/>
  <c r="G2" i="2"/>
  <c r="H2" i="2"/>
  <c r="J2" i="2"/>
  <c r="K2" i="2"/>
  <c r="M2" i="2"/>
  <c r="N2" i="2"/>
  <c r="P2" i="2"/>
  <c r="Q2" i="2"/>
  <c r="S2" i="2"/>
  <c r="T2" i="2"/>
  <c r="V2" i="2"/>
  <c r="W2" i="2"/>
  <c r="Y2" i="2"/>
  <c r="Z2" i="2"/>
  <c r="AB2" i="2"/>
  <c r="AC2" i="2"/>
  <c r="AE2" i="2"/>
  <c r="AF2" i="2"/>
  <c r="AH2" i="2"/>
  <c r="AI2" i="2"/>
  <c r="AK2" i="2"/>
  <c r="AL2" i="2"/>
  <c r="AN2" i="2"/>
  <c r="AO2" i="2"/>
  <c r="AQ2" i="2"/>
  <c r="AR2" i="2"/>
  <c r="AT2" i="2"/>
  <c r="AU2" i="2"/>
  <c r="AW2" i="2"/>
  <c r="AX2" i="2"/>
  <c r="AZ2" i="2"/>
  <c r="BA2" i="2"/>
  <c r="BC2" i="2"/>
  <c r="BD2" i="2"/>
  <c r="BF2" i="2"/>
  <c r="BG2" i="2"/>
  <c r="BI2" i="2"/>
  <c r="BJ2" i="2"/>
  <c r="BL2" i="2"/>
  <c r="BM2" i="2"/>
  <c r="BO2" i="2"/>
  <c r="BP2" i="2"/>
  <c r="BR2" i="2"/>
  <c r="BS2" i="2"/>
  <c r="BU2" i="2"/>
  <c r="BV2" i="2"/>
  <c r="BX2" i="2"/>
  <c r="BY2" i="2"/>
  <c r="CA2" i="2"/>
  <c r="CB2" i="2"/>
  <c r="CD2" i="2"/>
  <c r="CE2" i="2"/>
  <c r="CG2" i="2"/>
  <c r="CH2" i="2"/>
  <c r="CJ2" i="2"/>
  <c r="CK2" i="2"/>
  <c r="CM2" i="2"/>
  <c r="CN2" i="2"/>
  <c r="CP2" i="2"/>
  <c r="CQ2" i="2"/>
  <c r="CS2" i="2"/>
  <c r="CT2" i="2"/>
  <c r="CV2" i="2"/>
  <c r="CW2" i="2"/>
  <c r="CY2" i="2"/>
  <c r="CZ2" i="2"/>
  <c r="DB2" i="2"/>
  <c r="DC2" i="2"/>
  <c r="DE2" i="2"/>
  <c r="A3" i="2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X3" i="2"/>
  <c r="Y3" i="2"/>
  <c r="Z3" i="2"/>
  <c r="AA3" i="2"/>
  <c r="AB3" i="2"/>
  <c r="AC3" i="2"/>
  <c r="AD3" i="2"/>
  <c r="AE3" i="2"/>
  <c r="AF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  <c r="AW3" i="2"/>
  <c r="AX3" i="2"/>
  <c r="AY3" i="2"/>
  <c r="AZ3" i="2"/>
  <c r="BA3" i="2"/>
  <c r="BB3" i="2"/>
  <c r="BC3" i="2"/>
  <c r="BD3" i="2"/>
  <c r="BE3" i="2"/>
  <c r="BF3" i="2"/>
  <c r="BG3" i="2"/>
  <c r="BH3" i="2"/>
  <c r="BI3" i="2"/>
  <c r="BJ3" i="2"/>
  <c r="BK3" i="2"/>
  <c r="BL3" i="2"/>
  <c r="BM3" i="2"/>
  <c r="BN3" i="2"/>
  <c r="BO3" i="2"/>
  <c r="BP3" i="2"/>
  <c r="BQ3" i="2"/>
  <c r="BR3" i="2"/>
  <c r="BS3" i="2"/>
  <c r="BT3" i="2"/>
  <c r="BU3" i="2"/>
  <c r="BV3" i="2"/>
  <c r="BW3" i="2"/>
  <c r="BX3" i="2"/>
  <c r="BY3" i="2"/>
  <c r="BZ3" i="2"/>
  <c r="CA3" i="2"/>
  <c r="CB3" i="2"/>
  <c r="CC3" i="2"/>
  <c r="CD3" i="2"/>
  <c r="CE3" i="2"/>
  <c r="CF3" i="2"/>
  <c r="CG3" i="2"/>
  <c r="CH3" i="2"/>
  <c r="CI3" i="2"/>
  <c r="CJ3" i="2"/>
  <c r="CK3" i="2"/>
  <c r="CL3" i="2"/>
  <c r="CM3" i="2"/>
  <c r="CN3" i="2"/>
  <c r="CO3" i="2"/>
  <c r="CP3" i="2"/>
  <c r="CQ3" i="2"/>
  <c r="CR3" i="2"/>
  <c r="CS3" i="2"/>
  <c r="CT3" i="2"/>
  <c r="CU3" i="2"/>
  <c r="CV3" i="2"/>
  <c r="CW3" i="2"/>
  <c r="CX3" i="2"/>
  <c r="CY3" i="2"/>
  <c r="CZ3" i="2"/>
  <c r="DA3" i="2"/>
  <c r="DB3" i="2"/>
  <c r="DC3" i="2"/>
  <c r="DD3" i="2"/>
  <c r="DE3" i="2"/>
  <c r="A4" i="2"/>
  <c r="B4" i="2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I4" i="2"/>
  <c r="AJ4" i="2"/>
  <c r="AK4" i="2"/>
  <c r="AL4" i="2"/>
  <c r="AM4" i="2"/>
  <c r="AN4" i="2"/>
  <c r="AO4" i="2"/>
  <c r="AP4" i="2"/>
  <c r="AQ4" i="2"/>
  <c r="AR4" i="2"/>
  <c r="AS4" i="2"/>
  <c r="AT4" i="2"/>
  <c r="AU4" i="2"/>
  <c r="AV4" i="2"/>
  <c r="AW4" i="2"/>
  <c r="AX4" i="2"/>
  <c r="AY4" i="2"/>
  <c r="AZ4" i="2"/>
  <c r="BA4" i="2"/>
  <c r="BB4" i="2"/>
  <c r="BC4" i="2"/>
  <c r="BD4" i="2"/>
  <c r="BE4" i="2"/>
  <c r="BF4" i="2"/>
  <c r="BG4" i="2"/>
  <c r="BH4" i="2"/>
  <c r="BI4" i="2"/>
  <c r="BJ4" i="2"/>
  <c r="BK4" i="2"/>
  <c r="BL4" i="2"/>
  <c r="BM4" i="2"/>
  <c r="BN4" i="2"/>
  <c r="BO4" i="2"/>
  <c r="BP4" i="2"/>
  <c r="BQ4" i="2"/>
  <c r="BR4" i="2"/>
  <c r="BS4" i="2"/>
  <c r="BT4" i="2"/>
  <c r="BU4" i="2"/>
  <c r="BV4" i="2"/>
  <c r="BW4" i="2"/>
  <c r="BX4" i="2"/>
  <c r="BY4" i="2"/>
  <c r="BZ4" i="2"/>
  <c r="CA4" i="2"/>
  <c r="CB4" i="2"/>
  <c r="CC4" i="2"/>
  <c r="CD4" i="2"/>
  <c r="CE4" i="2"/>
  <c r="CF4" i="2"/>
  <c r="CG4" i="2"/>
  <c r="CH4" i="2"/>
  <c r="CI4" i="2"/>
  <c r="CJ4" i="2"/>
  <c r="CK4" i="2"/>
  <c r="CL4" i="2"/>
  <c r="CM4" i="2"/>
  <c r="CN4" i="2"/>
  <c r="CO4" i="2"/>
  <c r="CP4" i="2"/>
  <c r="CQ4" i="2"/>
  <c r="CR4" i="2"/>
  <c r="CS4" i="2"/>
  <c r="CT4" i="2"/>
  <c r="CU4" i="2"/>
  <c r="CV4" i="2"/>
  <c r="CW4" i="2"/>
  <c r="CX4" i="2"/>
  <c r="CY4" i="2"/>
  <c r="CZ4" i="2"/>
  <c r="DA4" i="2"/>
  <c r="DB4" i="2"/>
  <c r="DC4" i="2"/>
  <c r="DD4" i="2"/>
  <c r="DE4" i="2"/>
  <c r="A5" i="2"/>
  <c r="B5" i="2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AI5" i="2"/>
  <c r="AJ5" i="2"/>
  <c r="AK5" i="2"/>
  <c r="AL5" i="2"/>
  <c r="AM5" i="2"/>
  <c r="AN5" i="2"/>
  <c r="AO5" i="2"/>
  <c r="AP5" i="2"/>
  <c r="AQ5" i="2"/>
  <c r="AR5" i="2"/>
  <c r="AS5" i="2"/>
  <c r="AT5" i="2"/>
  <c r="AU5" i="2"/>
  <c r="AV5" i="2"/>
  <c r="AW5" i="2"/>
  <c r="AX5" i="2"/>
  <c r="AY5" i="2"/>
  <c r="AZ5" i="2"/>
  <c r="BA5" i="2"/>
  <c r="BB5" i="2"/>
  <c r="BC5" i="2"/>
  <c r="BD5" i="2"/>
  <c r="BE5" i="2"/>
  <c r="BF5" i="2"/>
  <c r="BG5" i="2"/>
  <c r="BH5" i="2"/>
  <c r="BI5" i="2"/>
  <c r="BJ5" i="2"/>
  <c r="BK5" i="2"/>
  <c r="BL5" i="2"/>
  <c r="BM5" i="2"/>
  <c r="BN5" i="2"/>
  <c r="BO5" i="2"/>
  <c r="BP5" i="2"/>
  <c r="BQ5" i="2"/>
  <c r="BR5" i="2"/>
  <c r="BS5" i="2"/>
  <c r="BT5" i="2"/>
  <c r="BU5" i="2"/>
  <c r="BV5" i="2"/>
  <c r="BW5" i="2"/>
  <c r="BX5" i="2"/>
  <c r="BY5" i="2"/>
  <c r="BZ5" i="2"/>
  <c r="CA5" i="2"/>
  <c r="CB5" i="2"/>
  <c r="CC5" i="2"/>
  <c r="CD5" i="2"/>
  <c r="CE5" i="2"/>
  <c r="CF5" i="2"/>
  <c r="CG5" i="2"/>
  <c r="CH5" i="2"/>
  <c r="CI5" i="2"/>
  <c r="CJ5" i="2"/>
  <c r="CK5" i="2"/>
  <c r="CL5" i="2"/>
  <c r="CM5" i="2"/>
  <c r="CN5" i="2"/>
  <c r="CO5" i="2"/>
  <c r="CP5" i="2"/>
  <c r="CQ5" i="2"/>
  <c r="CR5" i="2"/>
  <c r="CS5" i="2"/>
  <c r="CT5" i="2"/>
  <c r="CU5" i="2"/>
  <c r="CV5" i="2"/>
  <c r="CW5" i="2"/>
  <c r="CX5" i="2"/>
  <c r="CY5" i="2"/>
  <c r="CZ5" i="2"/>
  <c r="DA5" i="2"/>
  <c r="DB5" i="2"/>
  <c r="DC5" i="2"/>
  <c r="DD5" i="2"/>
  <c r="DE5" i="2"/>
  <c r="A6" i="2"/>
  <c r="B6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Z6" i="2"/>
  <c r="AA6" i="2"/>
  <c r="AB6" i="2"/>
  <c r="AC6" i="2"/>
  <c r="AD6" i="2"/>
  <c r="AE6" i="2"/>
  <c r="AI6" i="2"/>
  <c r="AJ6" i="2"/>
  <c r="AK6" i="2"/>
  <c r="AL6" i="2"/>
  <c r="AM6" i="2"/>
  <c r="AN6" i="2"/>
  <c r="AO6" i="2"/>
  <c r="AP6" i="2"/>
  <c r="AQ6" i="2"/>
  <c r="AR6" i="2"/>
  <c r="AS6" i="2"/>
  <c r="AT6" i="2"/>
  <c r="AU6" i="2"/>
  <c r="AV6" i="2"/>
  <c r="AW6" i="2"/>
  <c r="AX6" i="2"/>
  <c r="AY6" i="2"/>
  <c r="AZ6" i="2"/>
  <c r="BA6" i="2"/>
  <c r="BB6" i="2"/>
  <c r="BC6" i="2"/>
  <c r="BD6" i="2"/>
  <c r="BE6" i="2"/>
  <c r="BF6" i="2"/>
  <c r="BG6" i="2"/>
  <c r="BH6" i="2"/>
  <c r="BI6" i="2"/>
  <c r="BJ6" i="2"/>
  <c r="BK6" i="2"/>
  <c r="BL6" i="2"/>
  <c r="BM6" i="2"/>
  <c r="BN6" i="2"/>
  <c r="BO6" i="2"/>
  <c r="BP6" i="2"/>
  <c r="BQ6" i="2"/>
  <c r="BR6" i="2"/>
  <c r="BS6" i="2"/>
  <c r="BT6" i="2"/>
  <c r="BU6" i="2"/>
  <c r="BV6" i="2"/>
  <c r="BW6" i="2"/>
  <c r="BX6" i="2"/>
  <c r="BY6" i="2"/>
  <c r="BZ6" i="2"/>
  <c r="CA6" i="2"/>
  <c r="CB6" i="2"/>
  <c r="CC6" i="2"/>
  <c r="CD6" i="2"/>
  <c r="CE6" i="2"/>
  <c r="CF6" i="2"/>
  <c r="CG6" i="2"/>
  <c r="CH6" i="2"/>
  <c r="CI6" i="2"/>
  <c r="CJ6" i="2"/>
  <c r="CK6" i="2"/>
  <c r="CL6" i="2"/>
  <c r="CM6" i="2"/>
  <c r="CN6" i="2"/>
  <c r="CO6" i="2"/>
  <c r="CP6" i="2"/>
  <c r="CQ6" i="2"/>
  <c r="CR6" i="2"/>
  <c r="CS6" i="2"/>
  <c r="CT6" i="2"/>
  <c r="CU6" i="2"/>
  <c r="CV6" i="2"/>
  <c r="CW6" i="2"/>
  <c r="CX6" i="2"/>
  <c r="CY6" i="2"/>
  <c r="CZ6" i="2"/>
  <c r="DA6" i="2"/>
  <c r="DB6" i="2"/>
  <c r="DC6" i="2"/>
  <c r="DD6" i="2"/>
  <c r="DE6" i="2"/>
  <c r="A7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AE7" i="2"/>
  <c r="AI7" i="2"/>
  <c r="AJ7" i="2"/>
  <c r="AK7" i="2"/>
  <c r="AL7" i="2"/>
  <c r="AM7" i="2"/>
  <c r="AN7" i="2"/>
  <c r="AO7" i="2"/>
  <c r="AP7" i="2"/>
  <c r="AQ7" i="2"/>
  <c r="AR7" i="2"/>
  <c r="AS7" i="2"/>
  <c r="AT7" i="2"/>
  <c r="AU7" i="2"/>
  <c r="AV7" i="2"/>
  <c r="AW7" i="2"/>
  <c r="AX7" i="2"/>
  <c r="AY7" i="2"/>
  <c r="AZ7" i="2"/>
  <c r="BA7" i="2"/>
  <c r="BB7" i="2"/>
  <c r="BC7" i="2"/>
  <c r="BD7" i="2"/>
  <c r="BE7" i="2"/>
  <c r="BF7" i="2"/>
  <c r="BG7" i="2"/>
  <c r="BH7" i="2"/>
  <c r="BI7" i="2"/>
  <c r="BJ7" i="2"/>
  <c r="BK7" i="2"/>
  <c r="BL7" i="2"/>
  <c r="BM7" i="2"/>
  <c r="BN7" i="2"/>
  <c r="BO7" i="2"/>
  <c r="BP7" i="2"/>
  <c r="BQ7" i="2"/>
  <c r="BR7" i="2"/>
  <c r="BS7" i="2"/>
  <c r="BT7" i="2"/>
  <c r="BU7" i="2"/>
  <c r="BV7" i="2"/>
  <c r="BW7" i="2"/>
  <c r="BX7" i="2"/>
  <c r="BY7" i="2"/>
  <c r="BZ7" i="2"/>
  <c r="CA7" i="2"/>
  <c r="CB7" i="2"/>
  <c r="CC7" i="2"/>
  <c r="CD7" i="2"/>
  <c r="CE7" i="2"/>
  <c r="CF7" i="2"/>
  <c r="CG7" i="2"/>
  <c r="CH7" i="2"/>
  <c r="CI7" i="2"/>
  <c r="CJ7" i="2"/>
  <c r="CK7" i="2"/>
  <c r="CL7" i="2"/>
  <c r="CM7" i="2"/>
  <c r="CN7" i="2"/>
  <c r="CO7" i="2"/>
  <c r="CP7" i="2"/>
  <c r="CQ7" i="2"/>
  <c r="CR7" i="2"/>
  <c r="CS7" i="2"/>
  <c r="CT7" i="2"/>
  <c r="CU7" i="2"/>
  <c r="CV7" i="2"/>
  <c r="CW7" i="2"/>
  <c r="CX7" i="2"/>
  <c r="CY7" i="2"/>
  <c r="CZ7" i="2"/>
  <c r="DA7" i="2"/>
  <c r="DB7" i="2"/>
  <c r="DC7" i="2"/>
  <c r="DD7" i="2"/>
  <c r="DE7" i="2"/>
</calcChain>
</file>

<file path=xl/sharedStrings.xml><?xml version="1.0" encoding="utf-8"?>
<sst xmlns="http://schemas.openxmlformats.org/spreadsheetml/2006/main" count="225" uniqueCount="127">
  <si>
    <t>+4C</t>
  </si>
  <si>
    <t>+3C</t>
  </si>
  <si>
    <t>+2C</t>
  </si>
  <si>
    <t>+1.5C</t>
  </si>
  <si>
    <t>+1C</t>
  </si>
  <si>
    <t>NA</t>
  </si>
  <si>
    <t>1980-2009</t>
  </si>
  <si>
    <t>summer.heat.moisture.index.plus1SD</t>
  </si>
  <si>
    <t>summer.heat.moisture.index.mean</t>
  </si>
  <si>
    <t>summer.heat.moisture.index.minus1SD</t>
  </si>
  <si>
    <t>annual.heat.moisture.index.plus1SD</t>
  </si>
  <si>
    <t>annual.heat.moisture.index.mean</t>
  </si>
  <si>
    <t>annual.heat.moisture.index.minus1SD</t>
  </si>
  <si>
    <t>winter.sondjfma.pr.as.snow.plus1SD</t>
  </si>
  <si>
    <t>winter.sondjfma.pr.as.snow.mean</t>
  </si>
  <si>
    <t>winter.sondjfma.pr.as.snow.minus1SD</t>
  </si>
  <si>
    <t>pr.above.25mm.plus1SD</t>
  </si>
  <si>
    <t>pr.above.25mm.mean</t>
  </si>
  <si>
    <t>pr.above.25mm.minus1SD</t>
  </si>
  <si>
    <t>pr.above.0.2mm.plus1SD</t>
  </si>
  <si>
    <t>pr.above.0.2mm.mean</t>
  </si>
  <si>
    <t>pr.above.0.2mm.minus1SD</t>
  </si>
  <si>
    <t>summer.mjja.dry.days.plus1SD</t>
  </si>
  <si>
    <t>summer.mjja.dry.days.mean</t>
  </si>
  <si>
    <t>summer.mjja.dry.days.minus1SD</t>
  </si>
  <si>
    <t>winter.sondjfma.dry.days.plus1SD</t>
  </si>
  <si>
    <t>winter.sondjfma.dry.days.mean</t>
  </si>
  <si>
    <t>winter.sondjfma.dry.days.minus1SD</t>
  </si>
  <si>
    <t>wettest.day.plus1SD</t>
  </si>
  <si>
    <t>wettest.day.mean</t>
  </si>
  <si>
    <t>wettest.day.minus1SD</t>
  </si>
  <si>
    <t>growing.season.mjja.pr.plus1SD</t>
  </si>
  <si>
    <t>growing.season.mjja.pr.mean</t>
  </si>
  <si>
    <t>growing.season.mjja.pr.minus1SD</t>
  </si>
  <si>
    <t>growing.season.amjj.pr.plus1SD</t>
  </si>
  <si>
    <t>growing.season.amjj.pr.mean</t>
  </si>
  <si>
    <t>growing.season.amjj.pr.minus1SD</t>
  </si>
  <si>
    <t>winter.sondjfma.pr.plus1SD</t>
  </si>
  <si>
    <t>winter.sondjfma.pr.mean</t>
  </si>
  <si>
    <t>winter.sondjfma.pr.minus1SD</t>
  </si>
  <si>
    <t>corn.heat.units.plus1SD</t>
  </si>
  <si>
    <t>corn.heat.units.mean</t>
  </si>
  <si>
    <t>corn.heat.units.minus1SD</t>
  </si>
  <si>
    <t>heating.degree.days.18C.plus1SD</t>
  </si>
  <si>
    <t>heating.degree.days.18C.mean</t>
  </si>
  <si>
    <t>heating.degree.days.18C.minus1SD</t>
  </si>
  <si>
    <t>degree.days.15C.plus1SD</t>
  </si>
  <si>
    <t>degree.days.15C.mean</t>
  </si>
  <si>
    <t>degree.days.15C.minus1SD</t>
  </si>
  <si>
    <t>degree.days.10C.plus1SD</t>
  </si>
  <si>
    <t>degree.days.10C.mean</t>
  </si>
  <si>
    <t>degree.days.10C.minus1SD</t>
  </si>
  <si>
    <t>degree.days.7C.plus1SD</t>
  </si>
  <si>
    <t>degree.days.7C.mean</t>
  </si>
  <si>
    <t>degree.days.7C.minus1SD</t>
  </si>
  <si>
    <t>degree.days.6C.plus1SD</t>
  </si>
  <si>
    <t>degree.days.6C.mean</t>
  </si>
  <si>
    <t>degree.days.6C.minus1SD</t>
  </si>
  <si>
    <t>degree.days.5C.plus1SD</t>
  </si>
  <si>
    <t>degree.days.5C.mean</t>
  </si>
  <si>
    <t>degree.days.5C.minus1SD</t>
  </si>
  <si>
    <t>degree.days.0C.plus1SD</t>
  </si>
  <si>
    <t>degree.days.0C.mean</t>
  </si>
  <si>
    <t>degree.days.0C.minus1SD</t>
  </si>
  <si>
    <t>growing.season.length.plus1SD</t>
  </si>
  <si>
    <t>growing.season.length.mean</t>
  </si>
  <si>
    <t>growing.season.length.minus1SD</t>
  </si>
  <si>
    <t>growing.season.end.plus1SD</t>
  </si>
  <si>
    <t>growing.season.end.mean</t>
  </si>
  <si>
    <t>growing.season.end.minus1SD</t>
  </si>
  <si>
    <t>growing.season.start.plus1SD</t>
  </si>
  <si>
    <t>growing.season.start.mean</t>
  </si>
  <si>
    <t>growing.season.start.minus1SD</t>
  </si>
  <si>
    <t>frost.free.season.length.plus1SD</t>
  </si>
  <si>
    <t>frost.free.season.length.mean</t>
  </si>
  <si>
    <t>frost.free.season.length.minus1SD</t>
  </si>
  <si>
    <t>spring.last.freeze.plus1SD</t>
  </si>
  <si>
    <t>spring.last.freeze.mean</t>
  </si>
  <si>
    <t>spring.last.freeze.minus1SD</t>
  </si>
  <si>
    <t>fall.first.freeze.plus1SD</t>
  </si>
  <si>
    <t>fall.first.freeze.mean</t>
  </si>
  <si>
    <t>fall.first.freeze.minus1SD</t>
  </si>
  <si>
    <t>tmin.below.minus.30.plus1SD</t>
  </si>
  <si>
    <t>tmin.below.minus.30.mean</t>
  </si>
  <si>
    <t>tmin.below.minus.30.minus1SD</t>
  </si>
  <si>
    <t>tmin.below.5.plus1SD</t>
  </si>
  <si>
    <t>tmin.below.5.mean</t>
  </si>
  <si>
    <t>tmin.below.5.minus1SD</t>
  </si>
  <si>
    <t>tmax.above.30.plus1SD</t>
  </si>
  <si>
    <t>tmax.above.30.mean</t>
  </si>
  <si>
    <t>tmax.above.30.minus1SD</t>
  </si>
  <si>
    <t>tmax.above.25.plus1SD</t>
  </si>
  <si>
    <t>tmax.above.25.mean</t>
  </si>
  <si>
    <t>tmax.above.25.minus1SD</t>
  </si>
  <si>
    <t>warmest.day.plus1SD</t>
  </si>
  <si>
    <t>warmest.day.mean</t>
  </si>
  <si>
    <t>warmest.day.minus1SD</t>
  </si>
  <si>
    <t>coldest.day.plus1SD</t>
  </si>
  <si>
    <t>coldest.day.mean</t>
  </si>
  <si>
    <t>coldest.day.minus1SD</t>
  </si>
  <si>
    <t>avg.jul.temp.plus1SD</t>
  </si>
  <si>
    <t>avg.jul.temp.mean</t>
  </si>
  <si>
    <t>avg.jul.temp.minus1SD</t>
  </si>
  <si>
    <t>avg.jan.temp.plus1SD</t>
  </si>
  <si>
    <t>avg.jan.temp.mean</t>
  </si>
  <si>
    <t>avg.jan.temp.minus1SD</t>
  </si>
  <si>
    <t>avg.growing.mjja.temp.plus1SD</t>
  </si>
  <si>
    <t>avg.growing.mjja.temp.mean</t>
  </si>
  <si>
    <t>avg.growing.mjja.temp.minus1SD</t>
  </si>
  <si>
    <t>avg.summer.jja.temp.plus1SD</t>
  </si>
  <si>
    <t>avg.summer.jja.temp.mean</t>
  </si>
  <si>
    <t>avg.summer.jja.temp.minus1SD</t>
  </si>
  <si>
    <t>avg.winter.djf.temp.plus1SD</t>
  </si>
  <si>
    <t>avg.winter.djf.temp.mean</t>
  </si>
  <si>
    <t>avg.winter.djf.temp.minus1SD</t>
  </si>
  <si>
    <t>Threshold</t>
  </si>
  <si>
    <t>days</t>
  </si>
  <si>
    <t>mm</t>
  </si>
  <si>
    <t>corn heat units</t>
  </si>
  <si>
    <t>heating degree-days</t>
  </si>
  <si>
    <t>degree-days</t>
  </si>
  <si>
    <t>oC</t>
  </si>
  <si>
    <t>UNITS</t>
  </si>
  <si>
    <t>st day of the year</t>
  </si>
  <si>
    <t>%</t>
  </si>
  <si>
    <t>HMI UNITS</t>
  </si>
  <si>
    <t>Camrose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</si>
</sst>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color theme="1"/>
      <name val="Calibri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6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2" fontId="0" fillId="0" borderId="0" xfId="0" applyNumberFormat="1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9" fontId="0" fillId="0" borderId="0" xfId="63" applyFont="1"/>
    <xf numFmtId="0" fontId="5" fillId="0" borderId="0" xfId="0" applyFont="1"/>
  </cellXfs>
  <cellStyles count="76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Normal" xfId="0" builtinId="0"/>
    <cellStyle name="Percent" xfId="63" builtinId="5"/>
  </cellStyles>
  <dxfs count="0"/>
  <tableStyles count="0" defaultTableStyle="TableStyleMedium9" defaultPivotStyle="PivotStyleMedium4"/>
  <colors>
    <mruColors>
      <color rgb="FFE7F2FF"/>
    </mruColors>
  </colors>
</styleSheet>
</file>

<file path=xl/_rels/workbook.xml.rels><?xml version="1.0" encoding="UTF-8" standalone="yes"?>
<Relationships xmlns="http://schemas.openxmlformats.org/package/2006/relationships"><Relationship Id="rId20" Type="http://schemas.openxmlformats.org/officeDocument/2006/relationships/chartsheet" Target="chartsheets/sheet20.xml"/><Relationship Id="rId21" Type="http://schemas.openxmlformats.org/officeDocument/2006/relationships/chartsheet" Target="chartsheets/sheet21.xml"/><Relationship Id="rId22" Type="http://schemas.openxmlformats.org/officeDocument/2006/relationships/chartsheet" Target="chartsheets/sheet22.xml"/><Relationship Id="rId23" Type="http://schemas.openxmlformats.org/officeDocument/2006/relationships/chartsheet" Target="chartsheets/sheet23.xml"/><Relationship Id="rId24" Type="http://schemas.openxmlformats.org/officeDocument/2006/relationships/chartsheet" Target="chartsheets/sheet24.xml"/><Relationship Id="rId25" Type="http://schemas.openxmlformats.org/officeDocument/2006/relationships/chartsheet" Target="chartsheets/sheet25.xml"/><Relationship Id="rId26" Type="http://schemas.openxmlformats.org/officeDocument/2006/relationships/chartsheet" Target="chartsheets/sheet26.xml"/><Relationship Id="rId27" Type="http://schemas.openxmlformats.org/officeDocument/2006/relationships/chartsheet" Target="chartsheets/sheet27.xml"/><Relationship Id="rId28" Type="http://schemas.openxmlformats.org/officeDocument/2006/relationships/chartsheet" Target="chartsheets/sheet28.xml"/><Relationship Id="rId29" Type="http://schemas.openxmlformats.org/officeDocument/2006/relationships/chartsheet" Target="chartsheets/sheet29.xml"/><Relationship Id="rId1" Type="http://schemas.openxmlformats.org/officeDocument/2006/relationships/chartsheet" Target="chartsheets/sheet1.xml"/><Relationship Id="rId2" Type="http://schemas.openxmlformats.org/officeDocument/2006/relationships/chartsheet" Target="chartsheets/sheet2.xml"/><Relationship Id="rId3" Type="http://schemas.openxmlformats.org/officeDocument/2006/relationships/chartsheet" Target="chartsheets/sheet3.xml"/><Relationship Id="rId4" Type="http://schemas.openxmlformats.org/officeDocument/2006/relationships/chartsheet" Target="chartsheets/sheet4.xml"/><Relationship Id="rId5" Type="http://schemas.openxmlformats.org/officeDocument/2006/relationships/chartsheet" Target="chartsheets/sheet5.xml"/><Relationship Id="rId30" Type="http://schemas.openxmlformats.org/officeDocument/2006/relationships/chartsheet" Target="chartsheets/sheet30.xml"/><Relationship Id="rId31" Type="http://schemas.openxmlformats.org/officeDocument/2006/relationships/chartsheet" Target="chartsheets/sheet31.xml"/><Relationship Id="rId32" Type="http://schemas.openxmlformats.org/officeDocument/2006/relationships/chartsheet" Target="chartsheets/sheet32.xml"/><Relationship Id="rId9" Type="http://schemas.openxmlformats.org/officeDocument/2006/relationships/chartsheet" Target="chartsheets/sheet9.xml"/><Relationship Id="rId6" Type="http://schemas.openxmlformats.org/officeDocument/2006/relationships/chartsheet" Target="chartsheets/sheet6.xml"/><Relationship Id="rId7" Type="http://schemas.openxmlformats.org/officeDocument/2006/relationships/chartsheet" Target="chartsheets/sheet7.xml"/><Relationship Id="rId8" Type="http://schemas.openxmlformats.org/officeDocument/2006/relationships/chartsheet" Target="chartsheets/sheet8.xml"/><Relationship Id="rId33" Type="http://schemas.openxmlformats.org/officeDocument/2006/relationships/chartsheet" Target="chartsheets/sheet33.xml"/><Relationship Id="rId34" Type="http://schemas.openxmlformats.org/officeDocument/2006/relationships/chartsheet" Target="chartsheets/sheet34.xml"/><Relationship Id="rId35" Type="http://schemas.openxmlformats.org/officeDocument/2006/relationships/chartsheet" Target="chartsheets/sheet35.xml"/><Relationship Id="rId36" Type="http://schemas.openxmlformats.org/officeDocument/2006/relationships/chartsheet" Target="chartsheets/sheet36.xml"/><Relationship Id="rId10" Type="http://schemas.openxmlformats.org/officeDocument/2006/relationships/chartsheet" Target="chartsheets/sheet10.xml"/><Relationship Id="rId11" Type="http://schemas.openxmlformats.org/officeDocument/2006/relationships/chartsheet" Target="chartsheets/sheet11.xml"/><Relationship Id="rId12" Type="http://schemas.openxmlformats.org/officeDocument/2006/relationships/chartsheet" Target="chartsheets/sheet12.xml"/><Relationship Id="rId13" Type="http://schemas.openxmlformats.org/officeDocument/2006/relationships/chartsheet" Target="chartsheets/sheet13.xml"/><Relationship Id="rId14" Type="http://schemas.openxmlformats.org/officeDocument/2006/relationships/chartsheet" Target="chartsheets/sheet14.xml"/><Relationship Id="rId15" Type="http://schemas.openxmlformats.org/officeDocument/2006/relationships/chartsheet" Target="chartsheets/sheet15.xml"/><Relationship Id="rId16" Type="http://schemas.openxmlformats.org/officeDocument/2006/relationships/chartsheet" Target="chartsheets/sheet16.xml"/><Relationship Id="rId17" Type="http://schemas.openxmlformats.org/officeDocument/2006/relationships/chartsheet" Target="chartsheets/sheet17.xml"/><Relationship Id="rId18" Type="http://schemas.openxmlformats.org/officeDocument/2006/relationships/chartsheet" Target="chartsheets/sheet18.xml"/><Relationship Id="rId19" Type="http://schemas.openxmlformats.org/officeDocument/2006/relationships/chartsheet" Target="chartsheets/sheet19.xml"/><Relationship Id="rId37" Type="http://schemas.openxmlformats.org/officeDocument/2006/relationships/worksheet" Target="worksheets/sheet1.xml"/><Relationship Id="rId38" Type="http://schemas.openxmlformats.org/officeDocument/2006/relationships/worksheet" Target="worksheets/sheet2.xml"/><Relationship Id="rId39" Type="http://schemas.openxmlformats.org/officeDocument/2006/relationships/theme" Target="theme/theme1.xml"/><Relationship Id="rId40" Type="http://schemas.openxmlformats.org/officeDocument/2006/relationships/styles" Target="styles.xml"/><Relationship Id="rId41" Type="http://schemas.openxmlformats.org/officeDocument/2006/relationships/sharedStrings" Target="sharedStrings.xml"/><Relationship Id="rId4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'GMT2'!$C$10</c:f>
          <c:strCache>
            <c:ptCount val="1"/>
            <c:pt idx="0">
              <c:v>CAMROSE AVERAGE WINTER (DEC-FEB) TEMPERATURE 
projected change per degree of global mean temperature change relative to 1980-2009 = -10.8oC</c:v>
            </c:pt>
          </c:strCache>
        </c:strRef>
      </c:tx>
      <c:layout>
        <c:manualLayout>
          <c:xMode val="edge"/>
          <c:yMode val="edge"/>
          <c:x val="0.155507359948082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'GMT2'!$D$3:$D$7</c:f>
                <c:numCache>
                  <c:formatCode>General</c:formatCode>
                  <c:ptCount val="5"/>
                  <c:pt idx="0">
                    <c:v>0.789992234</c:v>
                  </c:pt>
                  <c:pt idx="1">
                    <c:v>1.188858785</c:v>
                  </c:pt>
                  <c:pt idx="2">
                    <c:v>1.263421215</c:v>
                  </c:pt>
                  <c:pt idx="3">
                    <c:v>1.31385662</c:v>
                  </c:pt>
                  <c:pt idx="4">
                    <c:v>1.422826558000001</c:v>
                  </c:pt>
                </c:numCache>
              </c:numRef>
            </c:plus>
            <c:minus>
              <c:numRef>
                <c:f>'GMT2'!$B$3:$B$7</c:f>
                <c:numCache>
                  <c:formatCode>General</c:formatCode>
                  <c:ptCount val="5"/>
                  <c:pt idx="0">
                    <c:v>0.789992233</c:v>
                  </c:pt>
                  <c:pt idx="1">
                    <c:v>1.188858784</c:v>
                  </c:pt>
                  <c:pt idx="2">
                    <c:v>1.263421215</c:v>
                  </c:pt>
                  <c:pt idx="3">
                    <c:v>1.31385662</c:v>
                  </c:pt>
                  <c:pt idx="4">
                    <c:v>1.422826558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'GMT2'!$C$3:$C$7</c:f>
              <c:numCache>
                <c:formatCode>0.00</c:formatCode>
                <c:ptCount val="5"/>
                <c:pt idx="0">
                  <c:v>1.588920947</c:v>
                </c:pt>
                <c:pt idx="1">
                  <c:v>2.174826261</c:v>
                </c:pt>
                <c:pt idx="2">
                  <c:v>3.325788641</c:v>
                </c:pt>
                <c:pt idx="3">
                  <c:v>5.219260867</c:v>
                </c:pt>
                <c:pt idx="4">
                  <c:v>7.080439403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224648"/>
        <c:axId val="2106120152"/>
      </c:barChart>
      <c:catAx>
        <c:axId val="-2108224648"/>
        <c:scaling>
          <c:orientation val="minMax"/>
        </c:scaling>
        <c:delete val="0"/>
        <c:axPos val="b"/>
        <c:majorTickMark val="out"/>
        <c:minorTickMark val="none"/>
        <c:tickLblPos val="nextTo"/>
        <c:crossAx val="2106120152"/>
        <c:crosses val="autoZero"/>
        <c:auto val="1"/>
        <c:lblAlgn val="ctr"/>
        <c:lblOffset val="100"/>
        <c:noMultiLvlLbl val="0"/>
      </c:catAx>
      <c:valAx>
        <c:axId val="2106120152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224648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'GMT2'!$AD$10</c:f>
          <c:strCache>
            <c:ptCount val="1"/>
            <c:pt idx="0">
              <c:v>CAMROSE DAYS BELOW 5C
projected change per degree of global mean temperature change relative to 1980-2009 = 252 days</c:v>
            </c:pt>
          </c:strCache>
        </c:strRef>
      </c:tx>
      <c:layout>
        <c:manualLayout>
          <c:xMode val="edge"/>
          <c:yMode val="edge"/>
          <c:x val="0.170315052906021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'GMT2'!$AC$3:$AC$7</c:f>
                <c:numCache>
                  <c:formatCode>General</c:formatCode>
                  <c:ptCount val="5"/>
                  <c:pt idx="0">
                    <c:v>4.754873070000002</c:v>
                  </c:pt>
                  <c:pt idx="1">
                    <c:v>5.05536085</c:v>
                  </c:pt>
                  <c:pt idx="2">
                    <c:v>5.84900554</c:v>
                  </c:pt>
                  <c:pt idx="3">
                    <c:v>7.472136850000005</c:v>
                  </c:pt>
                  <c:pt idx="4">
                    <c:v>8.750676730000002</c:v>
                  </c:pt>
                </c:numCache>
              </c:numRef>
            </c:plus>
            <c:minus>
              <c:numRef>
                <c:f>'GMT2'!$AE$3:$AE$7</c:f>
                <c:numCache>
                  <c:formatCode>General</c:formatCode>
                  <c:ptCount val="5"/>
                  <c:pt idx="0">
                    <c:v>4.754873076999999</c:v>
                  </c:pt>
                  <c:pt idx="1">
                    <c:v>5.055360839999999</c:v>
                  </c:pt>
                  <c:pt idx="2">
                    <c:v>5.849005550000001</c:v>
                  </c:pt>
                  <c:pt idx="3">
                    <c:v>7.472136849999998</c:v>
                  </c:pt>
                  <c:pt idx="4">
                    <c:v>8.750676729999994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'GMT2'!$AD$3:$AD$7</c:f>
              <c:numCache>
                <c:formatCode>0.00</c:formatCode>
                <c:ptCount val="5"/>
                <c:pt idx="0">
                  <c:v>-11.92071429</c:v>
                </c:pt>
                <c:pt idx="1">
                  <c:v>-19.5897619</c:v>
                </c:pt>
                <c:pt idx="2">
                  <c:v>-27.77071429</c:v>
                </c:pt>
                <c:pt idx="3">
                  <c:v>-41.48951389</c:v>
                </c:pt>
                <c:pt idx="4">
                  <c:v>-54.44234785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435896"/>
        <c:axId val="-2108438664"/>
      </c:barChart>
      <c:catAx>
        <c:axId val="-2108435896"/>
        <c:scaling>
          <c:orientation val="minMax"/>
        </c:scaling>
        <c:delete val="0"/>
        <c:axPos val="b"/>
        <c:majorTickMark val="none"/>
        <c:minorTickMark val="none"/>
        <c:tickLblPos val="low"/>
        <c:crossAx val="-2108438664"/>
        <c:crosses val="autoZero"/>
        <c:auto val="1"/>
        <c:lblAlgn val="ctr"/>
        <c:lblOffset val="100"/>
        <c:noMultiLvlLbl val="0"/>
      </c:catAx>
      <c:valAx>
        <c:axId val="-2108438664"/>
        <c:scaling>
          <c:orientation val="minMax"/>
          <c:min val="-1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 PER YEAR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592504468568396"/>
              <c:y val="0.21095297421385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435896"/>
        <c:crosses val="autoZero"/>
        <c:crossBetween val="between"/>
        <c:majorUnit val="2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'GMT2'!$AG$10</c:f>
          <c:strCache>
            <c:ptCount val="1"/>
            <c:pt idx="0">
              <c:v>CAMROSE DAYS BELOW -30C
projected change per degree of global mean temperature change relative to 1980-2009 = 9.3 days</c:v>
            </c:pt>
          </c:strCache>
        </c:strRef>
      </c:tx>
      <c:layout>
        <c:manualLayout>
          <c:xMode val="edge"/>
          <c:yMode val="edge"/>
          <c:x val="0.170315052906021"/>
          <c:y val="0.0239607639233539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'GMT2'!$AF$3:$AF$7</c:f>
                <c:numCache>
                  <c:formatCode>General</c:formatCode>
                  <c:ptCount val="5"/>
                  <c:pt idx="0">
                    <c:v>1.753299091</c:v>
                  </c:pt>
                  <c:pt idx="1">
                    <c:v>2.898560896</c:v>
                  </c:pt>
                  <c:pt idx="2">
                    <c:v>2.489520930999999</c:v>
                  </c:pt>
                  <c:pt idx="3">
                    <c:v>1.95176929</c:v>
                  </c:pt>
                  <c:pt idx="4">
                    <c:v>1.283255520000001</c:v>
                  </c:pt>
                </c:numCache>
              </c:numRef>
            </c:plus>
            <c:minus>
              <c:numRef>
                <c:f>'GMT2'!$AH$3:$AH$7</c:f>
                <c:numCache>
                  <c:formatCode>General</c:formatCode>
                  <c:ptCount val="5"/>
                  <c:pt idx="0">
                    <c:v>1.753299091</c:v>
                  </c:pt>
                  <c:pt idx="1">
                    <c:v>2.898560897</c:v>
                  </c:pt>
                  <c:pt idx="2">
                    <c:v>2.023571428</c:v>
                  </c:pt>
                  <c:pt idx="3">
                    <c:v>0.00224206300000063</c:v>
                  </c:pt>
                  <c:pt idx="4">
                    <c:v>0.0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'GMT2'!$AG$3:$AG$7</c:f>
              <c:numCache>
                <c:formatCode>0.00</c:formatCode>
                <c:ptCount val="5"/>
                <c:pt idx="0">
                  <c:v>-3.993095238</c:v>
                </c:pt>
                <c:pt idx="1">
                  <c:v>-5.102619048</c:v>
                </c:pt>
                <c:pt idx="2">
                  <c:v>-7.309761905</c:v>
                </c:pt>
                <c:pt idx="3">
                  <c:v>-9.33109127</c:v>
                </c:pt>
                <c:pt idx="4">
                  <c:v>-9.333333333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487784"/>
        <c:axId val="-2108490712"/>
      </c:barChart>
      <c:catAx>
        <c:axId val="-2108487784"/>
        <c:scaling>
          <c:orientation val="minMax"/>
        </c:scaling>
        <c:delete val="0"/>
        <c:axPos val="b"/>
        <c:majorTickMark val="none"/>
        <c:minorTickMark val="none"/>
        <c:tickLblPos val="low"/>
        <c:crossAx val="-2108490712"/>
        <c:crosses val="autoZero"/>
        <c:auto val="1"/>
        <c:lblAlgn val="ctr"/>
        <c:lblOffset val="100"/>
        <c:noMultiLvlLbl val="0"/>
      </c:catAx>
      <c:valAx>
        <c:axId val="-2108490712"/>
        <c:scaling>
          <c:orientation val="minMax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 PER YEAR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592504468568396"/>
              <c:y val="0.21095297421385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487784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'GMT2'!$AJ$10</c:f>
          <c:strCache>
            <c:ptCount val="1"/>
            <c:pt idx="0">
              <c:v>CAMROSE DATE OF FIRST FREEZE IN FALL
projected change per degree of global mean temperature change relative to 1980-2009 = 259st day of the year</c:v>
            </c:pt>
          </c:strCache>
        </c:strRef>
      </c:tx>
      <c:layout>
        <c:manualLayout>
          <c:xMode val="edge"/>
          <c:yMode val="edge"/>
          <c:x val="0.16587274501864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'GMT2'!$AI$3:$AI$7</c:f>
                <c:numCache>
                  <c:formatCode>General</c:formatCode>
                  <c:ptCount val="5"/>
                  <c:pt idx="0">
                    <c:v>2.985424233</c:v>
                  </c:pt>
                  <c:pt idx="1">
                    <c:v>3.917865385000001</c:v>
                  </c:pt>
                  <c:pt idx="2">
                    <c:v>3.64670883</c:v>
                  </c:pt>
                  <c:pt idx="3">
                    <c:v>4.9236618</c:v>
                  </c:pt>
                  <c:pt idx="4">
                    <c:v>3.99295635</c:v>
                  </c:pt>
                </c:numCache>
              </c:numRef>
            </c:plus>
            <c:minus>
              <c:numRef>
                <c:f>'GMT2'!$AK$3:$AK$7</c:f>
                <c:numCache>
                  <c:formatCode>General</c:formatCode>
                  <c:ptCount val="5"/>
                  <c:pt idx="0">
                    <c:v>2.985424232000001</c:v>
                  </c:pt>
                  <c:pt idx="1">
                    <c:v>3.917865388999999</c:v>
                  </c:pt>
                  <c:pt idx="2">
                    <c:v>3.646708820000002</c:v>
                  </c:pt>
                  <c:pt idx="3">
                    <c:v>4.923661800000001</c:v>
                  </c:pt>
                  <c:pt idx="4">
                    <c:v>3.99295635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'GMT2'!$AJ$3:$AJ$7</c:f>
              <c:numCache>
                <c:formatCode>0.00</c:formatCode>
                <c:ptCount val="5"/>
                <c:pt idx="0">
                  <c:v>6.218571429</c:v>
                </c:pt>
                <c:pt idx="1">
                  <c:v>9.870952381</c:v>
                </c:pt>
                <c:pt idx="2">
                  <c:v>13.67809524</c:v>
                </c:pt>
                <c:pt idx="3">
                  <c:v>20.20750992</c:v>
                </c:pt>
                <c:pt idx="4">
                  <c:v>24.10174009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537592"/>
        <c:axId val="-2108540552"/>
      </c:barChart>
      <c:catAx>
        <c:axId val="-210853759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8540552"/>
        <c:crosses val="autoZero"/>
        <c:auto val="1"/>
        <c:lblAlgn val="ctr"/>
        <c:lblOffset val="100"/>
        <c:noMultiLvlLbl val="0"/>
      </c:catAx>
      <c:valAx>
        <c:axId val="-2108540552"/>
        <c:scaling>
          <c:orientation val="minMax"/>
          <c:max val="4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DELAY IN FIRST FALL FREEZE (DAYS)</a:t>
                </a:r>
              </a:p>
            </c:rich>
          </c:tx>
          <c:layout>
            <c:manualLayout>
              <c:xMode val="edge"/>
              <c:yMode val="edge"/>
              <c:x val="0.00444378351426297"/>
              <c:y val="0.22553865434231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537592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'GMT2'!$AM$10</c:f>
          <c:strCache>
            <c:ptCount val="1"/>
            <c:pt idx="0">
              <c:v>CAMROSE DATE OF LAST FREEZE IN SPRING
projected change per degree of global mean temperature change relative to 1980-2009 = 136st day of the year</c:v>
            </c:pt>
          </c:strCache>
        </c:strRef>
      </c:tx>
      <c:layout>
        <c:manualLayout>
          <c:xMode val="edge"/>
          <c:yMode val="edge"/>
          <c:x val="0.177718899384991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'GMT2'!$AL$3:$AL$7</c:f>
                <c:numCache>
                  <c:formatCode>General</c:formatCode>
                  <c:ptCount val="5"/>
                  <c:pt idx="0">
                    <c:v>4.895936260999999</c:v>
                  </c:pt>
                  <c:pt idx="1">
                    <c:v>5.437657593</c:v>
                  </c:pt>
                  <c:pt idx="2">
                    <c:v>5.15281684</c:v>
                  </c:pt>
                  <c:pt idx="3">
                    <c:v>7.663300589999999</c:v>
                  </c:pt>
                  <c:pt idx="4">
                    <c:v>11.78380472</c:v>
                  </c:pt>
                </c:numCache>
              </c:numRef>
            </c:plus>
            <c:minus>
              <c:numRef>
                <c:f>'GMT2'!$AN$3:$AN$7</c:f>
                <c:numCache>
                  <c:formatCode>General</c:formatCode>
                  <c:ptCount val="5"/>
                  <c:pt idx="0">
                    <c:v>4.895936264999999</c:v>
                  </c:pt>
                  <c:pt idx="1">
                    <c:v>5.437657589</c:v>
                  </c:pt>
                  <c:pt idx="2">
                    <c:v>5.152816845</c:v>
                  </c:pt>
                  <c:pt idx="3">
                    <c:v>7.663300580000001</c:v>
                  </c:pt>
                  <c:pt idx="4">
                    <c:v>11.78380473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'GMT2'!$AM$3:$AM$7</c:f>
              <c:numCache>
                <c:formatCode>0.00</c:formatCode>
                <c:ptCount val="5"/>
                <c:pt idx="0">
                  <c:v>-6.109047619</c:v>
                </c:pt>
                <c:pt idx="1">
                  <c:v>-9.447142857</c:v>
                </c:pt>
                <c:pt idx="2">
                  <c:v>-13.12809524</c:v>
                </c:pt>
                <c:pt idx="3">
                  <c:v>-19.5634623</c:v>
                </c:pt>
                <c:pt idx="4">
                  <c:v>-22.97484085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581800"/>
        <c:axId val="-2108584760"/>
      </c:barChart>
      <c:catAx>
        <c:axId val="-210858180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8584760"/>
        <c:crosses val="autoZero"/>
        <c:auto val="1"/>
        <c:lblAlgn val="ctr"/>
        <c:lblOffset val="100"/>
        <c:noMultiLvlLbl val="0"/>
      </c:catAx>
      <c:valAx>
        <c:axId val="-2108584760"/>
        <c:scaling>
          <c:orientation val="minMax"/>
          <c:max val="0.0"/>
          <c:min val="-4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ADVANCE IN LAST SPRING FREEZE (DAYS)</a:t>
                </a:r>
              </a:p>
            </c:rich>
          </c:tx>
          <c:layout>
            <c:manualLayout>
              <c:xMode val="edge"/>
              <c:yMode val="edge"/>
              <c:x val="0.00444378351426297"/>
              <c:y val="0.22553865434231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581800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'GMT2'!$AP$10</c:f>
          <c:strCache>
            <c:ptCount val="1"/>
            <c:pt idx="0">
              <c:v>CAMROSE LENGTH OF FROST-FREE SEASON
projected change per degree of global mean temperature change relative to 1980-2009 = 123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'GMT2'!$AO$3:$AO$7</c:f>
                <c:numCache>
                  <c:formatCode>General</c:formatCode>
                  <c:ptCount val="5"/>
                  <c:pt idx="0">
                    <c:v>5.986137786</c:v>
                  </c:pt>
                  <c:pt idx="1">
                    <c:v>6.590075900000002</c:v>
                  </c:pt>
                  <c:pt idx="2">
                    <c:v>6.709849250000001</c:v>
                  </c:pt>
                  <c:pt idx="3">
                    <c:v>10.20285501</c:v>
                  </c:pt>
                  <c:pt idx="4">
                    <c:v>13.08882887</c:v>
                  </c:pt>
                </c:numCache>
              </c:numRef>
            </c:plus>
            <c:minus>
              <c:numRef>
                <c:f>'GMT2'!$AQ$3:$AQ$7</c:f>
                <c:numCache>
                  <c:formatCode>General</c:formatCode>
                  <c:ptCount val="5"/>
                  <c:pt idx="0">
                    <c:v>5.98613778</c:v>
                  </c:pt>
                  <c:pt idx="1">
                    <c:v>6.590075899999999</c:v>
                  </c:pt>
                  <c:pt idx="2">
                    <c:v>6.70984924</c:v>
                  </c:pt>
                  <c:pt idx="3">
                    <c:v>10.20285501</c:v>
                  </c:pt>
                  <c:pt idx="4">
                    <c:v>13.08882886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'GMT2'!$AP$3:$AP$7</c:f>
              <c:numCache>
                <c:formatCode>0.00</c:formatCode>
                <c:ptCount val="5"/>
                <c:pt idx="0">
                  <c:v>12.32761905</c:v>
                </c:pt>
                <c:pt idx="1">
                  <c:v>19.31809524</c:v>
                </c:pt>
                <c:pt idx="2">
                  <c:v>26.80619048</c:v>
                </c:pt>
                <c:pt idx="3">
                  <c:v>39.77097222</c:v>
                </c:pt>
                <c:pt idx="4">
                  <c:v>47.07658094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625912"/>
        <c:axId val="-2108628872"/>
      </c:barChart>
      <c:catAx>
        <c:axId val="-210862591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8628872"/>
        <c:crosses val="autoZero"/>
        <c:auto val="1"/>
        <c:lblAlgn val="ctr"/>
        <c:lblOffset val="100"/>
        <c:noMultiLvlLbl val="0"/>
      </c:catAx>
      <c:valAx>
        <c:axId val="-2108628872"/>
        <c:scaling>
          <c:orientation val="minMax"/>
          <c:max val="8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L</a:t>
                </a:r>
                <a:r>
                  <a:rPr lang="en-US" sz="1800" b="0"/>
                  <a:t>ENGTH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625912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'GMT2'!$AS$10</c:f>
          <c:strCache>
            <c:ptCount val="1"/>
            <c:pt idx="0">
              <c:v>CAMROSE START OF GROWING SEASON
projected change per degree of global mean temperature change relative to 1980-2009 = 111st day of the year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'GMT2'!$AR$3:$AR$7</c:f>
                <c:numCache>
                  <c:formatCode>General</c:formatCode>
                  <c:ptCount val="5"/>
                  <c:pt idx="0">
                    <c:v>4.998493218</c:v>
                  </c:pt>
                  <c:pt idx="1">
                    <c:v>6.755551619</c:v>
                  </c:pt>
                  <c:pt idx="2">
                    <c:v>7.239504100000001</c:v>
                  </c:pt>
                  <c:pt idx="3">
                    <c:v>6.964548919999999</c:v>
                  </c:pt>
                  <c:pt idx="4">
                    <c:v>8.158103869999997</c:v>
                  </c:pt>
                </c:numCache>
              </c:numRef>
            </c:plus>
            <c:minus>
              <c:numRef>
                <c:f>'GMT2'!$AT$3:$AT$7</c:f>
                <c:numCache>
                  <c:formatCode>General</c:formatCode>
                  <c:ptCount val="5"/>
                  <c:pt idx="0">
                    <c:v>4.998493215</c:v>
                  </c:pt>
                  <c:pt idx="1">
                    <c:v>6.755551619</c:v>
                  </c:pt>
                  <c:pt idx="2">
                    <c:v>7.239504096</c:v>
                  </c:pt>
                  <c:pt idx="3">
                    <c:v>6.96454891</c:v>
                  </c:pt>
                  <c:pt idx="4">
                    <c:v>8.158103860000001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'GMT2'!$AS$3:$AS$7</c:f>
              <c:numCache>
                <c:formatCode>0.00</c:formatCode>
                <c:ptCount val="5"/>
                <c:pt idx="0">
                  <c:v>-5.976904762</c:v>
                </c:pt>
                <c:pt idx="1">
                  <c:v>-8.495952381</c:v>
                </c:pt>
                <c:pt idx="2">
                  <c:v>-12.75547619</c:v>
                </c:pt>
                <c:pt idx="3">
                  <c:v>-19.89833333</c:v>
                </c:pt>
                <c:pt idx="4">
                  <c:v>-26.98573126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669944"/>
        <c:axId val="-2108672904"/>
      </c:barChart>
      <c:catAx>
        <c:axId val="-210866994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8672904"/>
        <c:crosses val="autoZero"/>
        <c:auto val="1"/>
        <c:lblAlgn val="ctr"/>
        <c:lblOffset val="100"/>
        <c:noMultiLvlLbl val="0"/>
      </c:catAx>
      <c:valAx>
        <c:axId val="-2108672904"/>
        <c:scaling>
          <c:orientation val="minMax"/>
          <c:max val="0.0"/>
          <c:min val="-6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ADVANCE IN START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669944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'GMT2'!$AV$10</c:f>
          <c:strCache>
            <c:ptCount val="1"/>
            <c:pt idx="0">
              <c:v>CAMROSE END OF GROWING SEASON 
projected change per degree of global mean temperature change relative to 1980-2009 = 263st day of the year</c:v>
            </c:pt>
          </c:strCache>
        </c:strRef>
      </c:tx>
      <c:layout>
        <c:manualLayout>
          <c:xMode val="edge"/>
          <c:yMode val="edge"/>
          <c:x val="0.16587274501864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'GMT2'!$AU$3:$AU$7</c:f>
                <c:numCache>
                  <c:formatCode>General</c:formatCode>
                  <c:ptCount val="5"/>
                  <c:pt idx="0">
                    <c:v>3.746586074</c:v>
                  </c:pt>
                  <c:pt idx="1">
                    <c:v>4.910141167000001</c:v>
                  </c:pt>
                  <c:pt idx="2">
                    <c:v>4.729980530000001</c:v>
                  </c:pt>
                  <c:pt idx="3">
                    <c:v>4.682014659999998</c:v>
                  </c:pt>
                  <c:pt idx="4">
                    <c:v>4.274793290000001</c:v>
                  </c:pt>
                </c:numCache>
              </c:numRef>
            </c:plus>
            <c:minus>
              <c:numRef>
                <c:f>'GMT2'!$AW$3:$AW$7</c:f>
                <c:numCache>
                  <c:formatCode>General</c:formatCode>
                  <c:ptCount val="5"/>
                  <c:pt idx="0">
                    <c:v>3.746586073</c:v>
                  </c:pt>
                  <c:pt idx="1">
                    <c:v>4.91014117</c:v>
                  </c:pt>
                  <c:pt idx="2">
                    <c:v>4.72998052</c:v>
                  </c:pt>
                  <c:pt idx="3">
                    <c:v>4.68201466</c:v>
                  </c:pt>
                  <c:pt idx="4">
                    <c:v>4.274793299999999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'GMT2'!$AV$3:$AV$7</c:f>
              <c:numCache>
                <c:formatCode>0.00</c:formatCode>
                <c:ptCount val="5"/>
                <c:pt idx="0">
                  <c:v>4.631666667</c:v>
                </c:pt>
                <c:pt idx="1">
                  <c:v>7.87452381</c:v>
                </c:pt>
                <c:pt idx="2">
                  <c:v>12.35071429</c:v>
                </c:pt>
                <c:pt idx="3">
                  <c:v>18.29967262</c:v>
                </c:pt>
                <c:pt idx="4">
                  <c:v>22.71162889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5057448"/>
        <c:axId val="-2105054504"/>
      </c:barChart>
      <c:catAx>
        <c:axId val="-210505744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5054504"/>
        <c:crosses val="autoZero"/>
        <c:auto val="1"/>
        <c:lblAlgn val="ctr"/>
        <c:lblOffset val="100"/>
        <c:noMultiLvlLbl val="0"/>
      </c:catAx>
      <c:valAx>
        <c:axId val="-2105054504"/>
        <c:scaling>
          <c:orientation val="minMax"/>
          <c:max val="4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DELAY</a:t>
                </a:r>
                <a:r>
                  <a:rPr lang="en-US" sz="1800" b="0" baseline="0"/>
                  <a:t> IN END OF SEASON (DAYS)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740536222706769"/>
              <c:y val="0.25384218584540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5057448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'GMT2'!$AY$10</c:f>
          <c:strCache>
            <c:ptCount val="1"/>
            <c:pt idx="0">
              <c:v>CAMROSE LENGTH OF GROWING SEASON 
projected change per degree of global mean temperature change relative to 1980-2009 = 154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'GMT2'!$AX$3:$AX$7</c:f>
                <c:numCache>
                  <c:formatCode>General</c:formatCode>
                  <c:ptCount val="5"/>
                  <c:pt idx="0">
                    <c:v>7.04584964</c:v>
                  </c:pt>
                  <c:pt idx="1">
                    <c:v>8.761892857</c:v>
                  </c:pt>
                  <c:pt idx="2">
                    <c:v>7.555418539999998</c:v>
                  </c:pt>
                  <c:pt idx="3">
                    <c:v>8.48214401</c:v>
                  </c:pt>
                  <c:pt idx="4">
                    <c:v>7.64874623</c:v>
                  </c:pt>
                </c:numCache>
              </c:numRef>
            </c:plus>
            <c:minus>
              <c:numRef>
                <c:f>'GMT2'!$AZ$3:$AZ$7</c:f>
                <c:numCache>
                  <c:formatCode>General</c:formatCode>
                  <c:ptCount val="5"/>
                  <c:pt idx="0">
                    <c:v>7.045849640000002</c:v>
                  </c:pt>
                  <c:pt idx="1">
                    <c:v>8.76189286</c:v>
                  </c:pt>
                  <c:pt idx="2">
                    <c:v>7.555418530000001</c:v>
                  </c:pt>
                  <c:pt idx="3">
                    <c:v>8.48214402</c:v>
                  </c:pt>
                  <c:pt idx="4">
                    <c:v>7.648746219999999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'GMT2'!$AY$3:$AY$7</c:f>
              <c:numCache>
                <c:formatCode>0.00</c:formatCode>
                <c:ptCount val="5"/>
                <c:pt idx="0">
                  <c:v>10.60857143</c:v>
                </c:pt>
                <c:pt idx="1">
                  <c:v>16.37047619</c:v>
                </c:pt>
                <c:pt idx="2">
                  <c:v>25.10619048</c:v>
                </c:pt>
                <c:pt idx="3">
                  <c:v>38.19800595</c:v>
                </c:pt>
                <c:pt idx="4">
                  <c:v>49.69736016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5014360"/>
        <c:axId val="-2105011416"/>
      </c:barChart>
      <c:catAx>
        <c:axId val="-210501436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5011416"/>
        <c:crosses val="autoZero"/>
        <c:auto val="1"/>
        <c:lblAlgn val="ctr"/>
        <c:lblOffset val="100"/>
        <c:noMultiLvlLbl val="0"/>
      </c:catAx>
      <c:valAx>
        <c:axId val="-2105011416"/>
        <c:scaling>
          <c:orientation val="minMax"/>
          <c:max val="8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L</a:t>
                </a:r>
                <a:r>
                  <a:rPr lang="en-US" sz="1800" b="0"/>
                  <a:t>ENGTH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5014360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'GMT2'!$BB$10</c:f>
          <c:strCache>
            <c:ptCount val="1"/>
            <c:pt idx="0">
              <c:v>CAMROSE DEGREE-DAYS ABOVE 0C
projected change per degree of global mean temperature change relative to 1980-2009 = 2397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'GMT2'!$BA$3:$BA$7</c:f>
                <c:numCache>
                  <c:formatCode>General</c:formatCode>
                  <c:ptCount val="5"/>
                  <c:pt idx="0">
                    <c:v>90.96802249999998</c:v>
                  </c:pt>
                  <c:pt idx="1">
                    <c:v>124.990313</c:v>
                  </c:pt>
                  <c:pt idx="2">
                    <c:v>141.928291</c:v>
                  </c:pt>
                  <c:pt idx="3">
                    <c:v>205.1307789</c:v>
                  </c:pt>
                  <c:pt idx="4">
                    <c:v>198.231493</c:v>
                  </c:pt>
                </c:numCache>
              </c:numRef>
            </c:plus>
            <c:minus>
              <c:numRef>
                <c:f>'GMT2'!$BC$3:$BC$7</c:f>
                <c:numCache>
                  <c:formatCode>General</c:formatCode>
                  <c:ptCount val="5"/>
                  <c:pt idx="0">
                    <c:v>90.9680226</c:v>
                  </c:pt>
                  <c:pt idx="1">
                    <c:v>124.9903129</c:v>
                  </c:pt>
                  <c:pt idx="2">
                    <c:v>141.928291</c:v>
                  </c:pt>
                  <c:pt idx="3">
                    <c:v>205.1307788</c:v>
                  </c:pt>
                  <c:pt idx="4">
                    <c:v>198.231493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'GMT2'!$BB$3:$BB$7</c:f>
              <c:numCache>
                <c:formatCode>0.00</c:formatCode>
                <c:ptCount val="5"/>
                <c:pt idx="0">
                  <c:v>252.3325839</c:v>
                </c:pt>
                <c:pt idx="1">
                  <c:v>422.9749261</c:v>
                </c:pt>
                <c:pt idx="2">
                  <c:v>630.5369471</c:v>
                </c:pt>
                <c:pt idx="3">
                  <c:v>995.4410772</c:v>
                </c:pt>
                <c:pt idx="4">
                  <c:v>1418.166531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969736"/>
        <c:axId val="-2104966792"/>
      </c:barChart>
      <c:catAx>
        <c:axId val="-210496973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966792"/>
        <c:crosses val="autoZero"/>
        <c:auto val="1"/>
        <c:lblAlgn val="ctr"/>
        <c:lblOffset val="100"/>
        <c:noMultiLvlLbl val="0"/>
      </c:catAx>
      <c:valAx>
        <c:axId val="-2104966792"/>
        <c:scaling>
          <c:orientation val="minMax"/>
          <c:max val="20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969736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'GMT2'!$BE$10</c:f>
          <c:strCache>
            <c:ptCount val="1"/>
            <c:pt idx="0">
              <c:v>CAMROSE DEGREE-DAYS ABOVE 5C
projected change per degree of global mean temperature change relative to 1980-2009 = 1401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'GMT2'!$BD$3:$BD$7</c:f>
                <c:numCache>
                  <c:formatCode>General</c:formatCode>
                  <c:ptCount val="5"/>
                  <c:pt idx="0">
                    <c:v>74.5215628</c:v>
                  </c:pt>
                  <c:pt idx="1">
                    <c:v>103.806524</c:v>
                  </c:pt>
                  <c:pt idx="2">
                    <c:v>120.0446454</c:v>
                  </c:pt>
                  <c:pt idx="3">
                    <c:v>178.1984382</c:v>
                  </c:pt>
                  <c:pt idx="4">
                    <c:v>179.1250409999999</c:v>
                  </c:pt>
                </c:numCache>
              </c:numRef>
            </c:plus>
            <c:minus>
              <c:numRef>
                <c:f>'GMT2'!$BF$3:$BF$7</c:f>
                <c:numCache>
                  <c:formatCode>General</c:formatCode>
                  <c:ptCount val="5"/>
                  <c:pt idx="0">
                    <c:v>74.5215628</c:v>
                  </c:pt>
                  <c:pt idx="1">
                    <c:v>103.806524</c:v>
                  </c:pt>
                  <c:pt idx="2">
                    <c:v>120.0446453000001</c:v>
                  </c:pt>
                  <c:pt idx="3">
                    <c:v>178.1984381</c:v>
                  </c:pt>
                  <c:pt idx="4">
                    <c:v>179.125041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'GMT2'!$BE$3:$BE$7</c:f>
              <c:numCache>
                <c:formatCode>0.00</c:formatCode>
                <c:ptCount val="5"/>
                <c:pt idx="0">
                  <c:v>198.3895646</c:v>
                </c:pt>
                <c:pt idx="1">
                  <c:v>344.518454</c:v>
                </c:pt>
                <c:pt idx="2">
                  <c:v>517.4787196</c:v>
                </c:pt>
                <c:pt idx="3">
                  <c:v>818.5376285</c:v>
                </c:pt>
                <c:pt idx="4">
                  <c:v>1181.381557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924296"/>
        <c:axId val="-2104921352"/>
      </c:barChart>
      <c:catAx>
        <c:axId val="-210492429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921352"/>
        <c:crosses val="autoZero"/>
        <c:auto val="1"/>
        <c:lblAlgn val="ctr"/>
        <c:lblOffset val="100"/>
        <c:noMultiLvlLbl val="0"/>
      </c:catAx>
      <c:valAx>
        <c:axId val="-2104921352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924296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'GMT2'!$F$10</c:f>
          <c:strCache>
            <c:ptCount val="1"/>
            <c:pt idx="0">
              <c:v>CAMROSE AVERAGE SUMMER (JUN-AUG) TEMPERATURE 
projected change per degree of global mean temperature change relative to 1980-2009 = 15.6oC</c:v>
            </c:pt>
          </c:strCache>
        </c:strRef>
      </c:tx>
      <c:layout>
        <c:manualLayout>
          <c:xMode val="edge"/>
          <c:yMode val="edge"/>
          <c:x val="0.179199668680785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'GMT2'!$E$3:$E$7</c:f>
                <c:numCache>
                  <c:formatCode>General</c:formatCode>
                  <c:ptCount val="5"/>
                  <c:pt idx="0">
                    <c:v>0.47020489</c:v>
                  </c:pt>
                  <c:pt idx="1">
                    <c:v>0.601540973</c:v>
                  </c:pt>
                  <c:pt idx="2">
                    <c:v>0.642764745</c:v>
                  </c:pt>
                  <c:pt idx="3">
                    <c:v>1.056798349</c:v>
                  </c:pt>
                  <c:pt idx="4">
                    <c:v>1.243170394</c:v>
                  </c:pt>
                </c:numCache>
              </c:numRef>
            </c:plus>
            <c:minus>
              <c:numRef>
                <c:f>'GMT2'!$G$3:$G$7</c:f>
                <c:numCache>
                  <c:formatCode>General</c:formatCode>
                  <c:ptCount val="5"/>
                  <c:pt idx="0">
                    <c:v>0.47020489</c:v>
                  </c:pt>
                  <c:pt idx="1">
                    <c:v>0.601540973</c:v>
                  </c:pt>
                  <c:pt idx="2">
                    <c:v>0.642764745</c:v>
                  </c:pt>
                  <c:pt idx="3">
                    <c:v>1.056798348</c:v>
                  </c:pt>
                  <c:pt idx="4">
                    <c:v>1.243170394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'GMT2'!$F$3:$F$7</c:f>
              <c:numCache>
                <c:formatCode>0.00</c:formatCode>
                <c:ptCount val="5"/>
                <c:pt idx="0">
                  <c:v>1.131092498</c:v>
                </c:pt>
                <c:pt idx="1">
                  <c:v>1.964812653</c:v>
                </c:pt>
                <c:pt idx="2">
                  <c:v>2.939846597</c:v>
                </c:pt>
                <c:pt idx="3">
                  <c:v>4.555510112</c:v>
                </c:pt>
                <c:pt idx="4">
                  <c:v>6.574111311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7938904"/>
        <c:axId val="-2107934184"/>
      </c:barChart>
      <c:catAx>
        <c:axId val="-2107938904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7934184"/>
        <c:crosses val="autoZero"/>
        <c:auto val="1"/>
        <c:lblAlgn val="ctr"/>
        <c:lblOffset val="100"/>
        <c:noMultiLvlLbl val="0"/>
      </c:catAx>
      <c:valAx>
        <c:axId val="-2107934184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7938904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'GMT2'!$BH$10</c:f>
          <c:strCache>
            <c:ptCount val="1"/>
            <c:pt idx="0">
              <c:v>CAMROSE DEGREE-DAYS ABOVE 6C
projected change per degree of global mean temperature change relative to 1980-2009 = 1231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'GMT2'!$BG$3:$BG$7</c:f>
                <c:numCache>
                  <c:formatCode>General</c:formatCode>
                  <c:ptCount val="5"/>
                  <c:pt idx="0">
                    <c:v>70.813632</c:v>
                  </c:pt>
                  <c:pt idx="1">
                    <c:v>98.58299209999998</c:v>
                  </c:pt>
                  <c:pt idx="2">
                    <c:v>115.16788</c:v>
                  </c:pt>
                  <c:pt idx="3">
                    <c:v>172.4460005</c:v>
                  </c:pt>
                  <c:pt idx="4">
                    <c:v>174.7151367999999</c:v>
                  </c:pt>
                </c:numCache>
              </c:numRef>
            </c:plus>
            <c:minus>
              <c:numRef>
                <c:f>'GMT2'!$BI$3:$BI$7</c:f>
                <c:numCache>
                  <c:formatCode>General</c:formatCode>
                  <c:ptCount val="5"/>
                  <c:pt idx="0">
                    <c:v>70.81363190000001</c:v>
                  </c:pt>
                  <c:pt idx="1">
                    <c:v>98.58299210000001</c:v>
                  </c:pt>
                  <c:pt idx="2">
                    <c:v>115.16788</c:v>
                  </c:pt>
                  <c:pt idx="3">
                    <c:v>172.4460004</c:v>
                  </c:pt>
                  <c:pt idx="4">
                    <c:v>174.715136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'GMT2'!$BH$3:$BH$7</c:f>
              <c:numCache>
                <c:formatCode>0.00</c:formatCode>
                <c:ptCount val="5"/>
                <c:pt idx="0">
                  <c:v>188.303042</c:v>
                </c:pt>
                <c:pt idx="1">
                  <c:v>328.5602507</c:v>
                </c:pt>
                <c:pt idx="2">
                  <c:v>494.3806146</c:v>
                </c:pt>
                <c:pt idx="3">
                  <c:v>783.8794186</c:v>
                </c:pt>
                <c:pt idx="4">
                  <c:v>1135.480719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879672"/>
        <c:axId val="-2104876728"/>
      </c:barChart>
      <c:catAx>
        <c:axId val="-210487967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876728"/>
        <c:crosses val="autoZero"/>
        <c:auto val="1"/>
        <c:lblAlgn val="ctr"/>
        <c:lblOffset val="100"/>
        <c:noMultiLvlLbl val="0"/>
      </c:catAx>
      <c:valAx>
        <c:axId val="-2104876728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879672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'GMT2'!$BK$10</c:f>
          <c:strCache>
            <c:ptCount val="1"/>
            <c:pt idx="0">
              <c:v>CAMROSE DEGREE-DAYS ABOVE 7C
projected change per degree of global mean temperature change relative to 1980-2009 = 1070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'GMT2'!$BJ$3:$BJ$7</c:f>
                <c:numCache>
                  <c:formatCode>General</c:formatCode>
                  <c:ptCount val="5"/>
                  <c:pt idx="0">
                    <c:v>67.18166089999998</c:v>
                  </c:pt>
                  <c:pt idx="1">
                    <c:v>93.433104</c:v>
                  </c:pt>
                  <c:pt idx="2">
                    <c:v>110.0993257</c:v>
                  </c:pt>
                  <c:pt idx="3">
                    <c:v>166.4435059</c:v>
                  </c:pt>
                  <c:pt idx="4">
                    <c:v>170.2339439</c:v>
                  </c:pt>
                </c:numCache>
              </c:numRef>
            </c:plus>
            <c:minus>
              <c:numRef>
                <c:f>'GMT2'!$BL$3:$BL$7</c:f>
                <c:numCache>
                  <c:formatCode>General</c:formatCode>
                  <c:ptCount val="5"/>
                  <c:pt idx="0">
                    <c:v>67.18166090000002</c:v>
                  </c:pt>
                  <c:pt idx="1">
                    <c:v>93.43310409999997</c:v>
                  </c:pt>
                  <c:pt idx="2">
                    <c:v>110.0993257</c:v>
                  </c:pt>
                  <c:pt idx="3">
                    <c:v>166.4435059</c:v>
                  </c:pt>
                  <c:pt idx="4">
                    <c:v>170.2339440000001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'GMT2'!$BK$3:$BK$7</c:f>
              <c:numCache>
                <c:formatCode>0.00</c:formatCode>
                <c:ptCount val="5"/>
                <c:pt idx="0">
                  <c:v>178.3449231</c:v>
                </c:pt>
                <c:pt idx="1">
                  <c:v>312.5704683</c:v>
                </c:pt>
                <c:pt idx="2">
                  <c:v>471.0636456</c:v>
                </c:pt>
                <c:pt idx="3">
                  <c:v>749.1397949</c:v>
                </c:pt>
                <c:pt idx="4">
                  <c:v>1089.780565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835128"/>
        <c:axId val="-2104832184"/>
      </c:barChart>
      <c:catAx>
        <c:axId val="-210483512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832184"/>
        <c:crosses val="autoZero"/>
        <c:auto val="1"/>
        <c:lblAlgn val="ctr"/>
        <c:lblOffset val="100"/>
        <c:noMultiLvlLbl val="0"/>
      </c:catAx>
      <c:valAx>
        <c:axId val="-2104832184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835128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'GMT2'!$BN$10</c:f>
          <c:strCache>
            <c:ptCount val="1"/>
            <c:pt idx="0">
              <c:v>CAMROSE DEGREE-DAYS ABOVE 10C
projected change per degree of global mean temperature change relative to 1980-2009 = 646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'GMT2'!$BM$3:$BM$7</c:f>
                <c:numCache>
                  <c:formatCode>General</c:formatCode>
                  <c:ptCount val="5"/>
                  <c:pt idx="0">
                    <c:v>57.01735753000001</c:v>
                  </c:pt>
                  <c:pt idx="1">
                    <c:v>79.5586607</c:v>
                  </c:pt>
                  <c:pt idx="2">
                    <c:v>94.68384109999999</c:v>
                  </c:pt>
                  <c:pt idx="3">
                    <c:v>147.8590315</c:v>
                  </c:pt>
                  <c:pt idx="4">
                    <c:v>156.9428447</c:v>
                  </c:pt>
                </c:numCache>
              </c:numRef>
            </c:plus>
            <c:minus>
              <c:numRef>
                <c:f>'GMT2'!$BO$3:$BO$7</c:f>
                <c:numCache>
                  <c:formatCode>General</c:formatCode>
                  <c:ptCount val="5"/>
                  <c:pt idx="0">
                    <c:v>57.01735749999997</c:v>
                  </c:pt>
                  <c:pt idx="1">
                    <c:v>79.55866079999998</c:v>
                  </c:pt>
                  <c:pt idx="2">
                    <c:v>94.68384099999997</c:v>
                  </c:pt>
                  <c:pt idx="3">
                    <c:v>147.8590315</c:v>
                  </c:pt>
                  <c:pt idx="4">
                    <c:v>156.9428442999999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'GMT2'!$BN$3:$BN$7</c:f>
              <c:numCache>
                <c:formatCode>0.00</c:formatCode>
                <c:ptCount val="5"/>
                <c:pt idx="0">
                  <c:v>147.064949</c:v>
                </c:pt>
                <c:pt idx="1">
                  <c:v>261.9326281</c:v>
                </c:pt>
                <c:pt idx="2">
                  <c:v>398.4374803</c:v>
                </c:pt>
                <c:pt idx="3">
                  <c:v>641.5766321</c:v>
                </c:pt>
                <c:pt idx="4">
                  <c:v>949.0426817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790568"/>
        <c:axId val="-2104787624"/>
      </c:barChart>
      <c:catAx>
        <c:axId val="-210479056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787624"/>
        <c:crosses val="autoZero"/>
        <c:auto val="1"/>
        <c:lblAlgn val="ctr"/>
        <c:lblOffset val="100"/>
        <c:noMultiLvlLbl val="0"/>
      </c:catAx>
      <c:valAx>
        <c:axId val="-2104787624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790568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'GMT2'!$BQ$10</c:f>
          <c:strCache>
            <c:ptCount val="1"/>
            <c:pt idx="0">
              <c:v>CAMROSE DEGREE-DAYS ABOVE 15C
projected change per degree of global mean temperature change relative to 1980-2009 = 168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'GMT2'!$BP$3:$BP$7</c:f>
                <c:numCache>
                  <c:formatCode>General</c:formatCode>
                  <c:ptCount val="5"/>
                  <c:pt idx="0">
                    <c:v>36.18187656000001</c:v>
                  </c:pt>
                  <c:pt idx="1">
                    <c:v>56.23409761999999</c:v>
                  </c:pt>
                  <c:pt idx="2">
                    <c:v>66.4418641</c:v>
                  </c:pt>
                  <c:pt idx="3">
                    <c:v>116.1214239</c:v>
                  </c:pt>
                  <c:pt idx="4">
                    <c:v>137.5736382</c:v>
                  </c:pt>
                </c:numCache>
              </c:numRef>
            </c:plus>
            <c:minus>
              <c:numRef>
                <c:f>'GMT2'!$BR$3:$BR$7</c:f>
                <c:numCache>
                  <c:formatCode>General</c:formatCode>
                  <c:ptCount val="5"/>
                  <c:pt idx="0">
                    <c:v>36.18187654</c:v>
                  </c:pt>
                  <c:pt idx="1">
                    <c:v>56.23409770000001</c:v>
                  </c:pt>
                  <c:pt idx="2">
                    <c:v>66.44186409999997</c:v>
                  </c:pt>
                  <c:pt idx="3">
                    <c:v>116.1214239</c:v>
                  </c:pt>
                  <c:pt idx="4">
                    <c:v>137.5736381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'GMT2'!$BQ$3:$BQ$7</c:f>
              <c:numCache>
                <c:formatCode>0.00</c:formatCode>
                <c:ptCount val="5"/>
                <c:pt idx="0">
                  <c:v>82.69371476</c:v>
                </c:pt>
                <c:pt idx="1">
                  <c:v>156.0912675</c:v>
                </c:pt>
                <c:pt idx="2">
                  <c:v>249.2886209</c:v>
                </c:pt>
                <c:pt idx="3">
                  <c:v>424.0584673</c:v>
                </c:pt>
                <c:pt idx="4">
                  <c:v>664.6279148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746008"/>
        <c:axId val="-2104743064"/>
      </c:barChart>
      <c:catAx>
        <c:axId val="-210474600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743064"/>
        <c:crosses val="autoZero"/>
        <c:auto val="1"/>
        <c:lblAlgn val="ctr"/>
        <c:lblOffset val="100"/>
        <c:noMultiLvlLbl val="0"/>
      </c:catAx>
      <c:valAx>
        <c:axId val="-2104743064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746008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'GMT2'!$BT$10</c:f>
          <c:strCache>
            <c:ptCount val="1"/>
            <c:pt idx="0">
              <c:v>CAMROSE HEATING DEGREE-DAYS BELOW 18C
projected change per degree of global mean temperature change relative to 1980-2009 = 5452 heating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solidFill>
                <a:schemeClr val="accent6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'GMT2'!$BS$3:$BS$7</c:f>
                <c:numCache>
                  <c:formatCode>General</c:formatCode>
                  <c:ptCount val="5"/>
                  <c:pt idx="0">
                    <c:v>150.0945923</c:v>
                  </c:pt>
                  <c:pt idx="1">
                    <c:v>212.8911257000001</c:v>
                  </c:pt>
                  <c:pt idx="2">
                    <c:v>225.8314112999999</c:v>
                  </c:pt>
                  <c:pt idx="3">
                    <c:v>237.6153529999999</c:v>
                  </c:pt>
                  <c:pt idx="4">
                    <c:v>236.2422239999999</c:v>
                  </c:pt>
                </c:numCache>
              </c:numRef>
            </c:plus>
            <c:minus>
              <c:numRef>
                <c:f>'GMT2'!$BU$3:$BU$7</c:f>
                <c:numCache>
                  <c:formatCode>General</c:formatCode>
                  <c:ptCount val="5"/>
                  <c:pt idx="0">
                    <c:v>150.0945923</c:v>
                  </c:pt>
                  <c:pt idx="1">
                    <c:v>212.8911257</c:v>
                  </c:pt>
                  <c:pt idx="2">
                    <c:v>225.8314111</c:v>
                  </c:pt>
                  <c:pt idx="3">
                    <c:v>237.615352</c:v>
                  </c:pt>
                  <c:pt idx="4">
                    <c:v>236.2422239999999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'GMT2'!$BT$3:$BT$7</c:f>
              <c:numCache>
                <c:formatCode>0.00</c:formatCode>
                <c:ptCount val="5"/>
                <c:pt idx="0">
                  <c:v>-435.6300473</c:v>
                </c:pt>
                <c:pt idx="1">
                  <c:v>-649.2422369</c:v>
                </c:pt>
                <c:pt idx="2">
                  <c:v>-936.0989717</c:v>
                </c:pt>
                <c:pt idx="3">
                  <c:v>-1393.661389</c:v>
                </c:pt>
                <c:pt idx="4">
                  <c:v>-1815.172026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700744"/>
        <c:axId val="-2104697800"/>
      </c:barChart>
      <c:catAx>
        <c:axId val="-210470074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697800"/>
        <c:crosses val="autoZero"/>
        <c:auto val="1"/>
        <c:lblAlgn val="ctr"/>
        <c:lblOffset val="100"/>
        <c:noMultiLvlLbl val="0"/>
      </c:catAx>
      <c:valAx>
        <c:axId val="-2104697800"/>
        <c:scaling>
          <c:orientation val="minMax"/>
          <c:max val="0.0"/>
          <c:min val="-2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HEATING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6908252635816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700744"/>
        <c:crosses val="autoZero"/>
        <c:crossBetween val="between"/>
        <c:majorUnit val="500.0"/>
      </c:valAx>
      <c:spPr>
        <a:solidFill>
          <a:schemeClr val="accent6">
            <a:lumMod val="20000"/>
            <a:lumOff val="80000"/>
          </a:schemeClr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'GMT2'!$BW$10</c:f>
          <c:strCache>
            <c:ptCount val="1"/>
            <c:pt idx="0">
              <c:v>CAMROSE CORN HEAT UNITS
projected change per degree of global mean temperature change relative to 1980-2009 = 2008 corn heat units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'GMT2'!$BV$3:$BV$7</c:f>
                <c:numCache>
                  <c:formatCode>General</c:formatCode>
                  <c:ptCount val="5"/>
                  <c:pt idx="0">
                    <c:v>100.7824941</c:v>
                  </c:pt>
                  <c:pt idx="1">
                    <c:v>141.3273809</c:v>
                  </c:pt>
                  <c:pt idx="2">
                    <c:v>173.7060813000001</c:v>
                  </c:pt>
                  <c:pt idx="3">
                    <c:v>221.4560773000001</c:v>
                  </c:pt>
                  <c:pt idx="4">
                    <c:v>180.901595</c:v>
                  </c:pt>
                </c:numCache>
              </c:numRef>
            </c:plus>
            <c:minus>
              <c:numRef>
                <c:f>'GMT2'!$BX$3:$BX$7</c:f>
                <c:numCache>
                  <c:formatCode>General</c:formatCode>
                  <c:ptCount val="5"/>
                  <c:pt idx="0">
                    <c:v>100.7824941</c:v>
                  </c:pt>
                  <c:pt idx="1">
                    <c:v>141.327381</c:v>
                  </c:pt>
                  <c:pt idx="2">
                    <c:v>173.7060812999999</c:v>
                  </c:pt>
                  <c:pt idx="3">
                    <c:v>221.456078</c:v>
                  </c:pt>
                  <c:pt idx="4">
                    <c:v>180.9015940000002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'GMT2'!$BW$3:$BW$7</c:f>
              <c:numCache>
                <c:formatCode>0.00</c:formatCode>
                <c:ptCount val="5"/>
                <c:pt idx="0">
                  <c:v>298.4854607</c:v>
                </c:pt>
                <c:pt idx="1">
                  <c:v>518.4504163</c:v>
                </c:pt>
                <c:pt idx="2">
                  <c:v>747.6215531</c:v>
                </c:pt>
                <c:pt idx="3">
                  <c:v>1177.41864</c:v>
                </c:pt>
                <c:pt idx="4">
                  <c:v>1587.410911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656072"/>
        <c:axId val="-2104653128"/>
      </c:barChart>
      <c:catAx>
        <c:axId val="-210465607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653128"/>
        <c:crosses val="autoZero"/>
        <c:auto val="1"/>
        <c:lblAlgn val="ctr"/>
        <c:lblOffset val="100"/>
        <c:noMultiLvlLbl val="0"/>
      </c:catAx>
      <c:valAx>
        <c:axId val="-2104653128"/>
        <c:scaling>
          <c:orientation val="minMax"/>
          <c:max val="20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CORN HEAT UNITS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656072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'GMT2'!$BZ$10</c:f>
          <c:strCache>
            <c:ptCount val="1"/>
            <c:pt idx="0">
              <c:v>CAMROSE WINTER (SEP-APR) PRECIPITATION
projected change per degree of global mean temperature change relative to 1980-2009 = 143 mm</c:v>
            </c:pt>
          </c:strCache>
        </c:strRef>
      </c:tx>
      <c:layout>
        <c:manualLayout>
          <c:xMode val="edge"/>
          <c:yMode val="edge"/>
          <c:x val="0.179199668680785"/>
          <c:y val="0.0239607639233539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'GMT2'!$BY$3:$BY$7</c:f>
                <c:numCache>
                  <c:formatCode>General</c:formatCode>
                  <c:ptCount val="5"/>
                  <c:pt idx="0">
                    <c:v>0.083406115</c:v>
                  </c:pt>
                  <c:pt idx="1">
                    <c:v>0.072471266</c:v>
                  </c:pt>
                  <c:pt idx="2">
                    <c:v>0.091408573</c:v>
                  </c:pt>
                  <c:pt idx="3">
                    <c:v>0.159071485</c:v>
                  </c:pt>
                  <c:pt idx="4">
                    <c:v>0.296148651</c:v>
                  </c:pt>
                </c:numCache>
              </c:numRef>
            </c:plus>
            <c:minus>
              <c:numRef>
                <c:f>'GMT2'!$CA$3:$CA$7</c:f>
                <c:numCache>
                  <c:formatCode>General</c:formatCode>
                  <c:ptCount val="5"/>
                  <c:pt idx="0">
                    <c:v>0.083406116</c:v>
                  </c:pt>
                  <c:pt idx="1">
                    <c:v>0.072471266</c:v>
                  </c:pt>
                  <c:pt idx="2">
                    <c:v>0.091408573</c:v>
                  </c:pt>
                  <c:pt idx="3">
                    <c:v>0.159071484</c:v>
                  </c:pt>
                  <c:pt idx="4">
                    <c:v>0.296148651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'GMT2'!$BZ$3:$BZ$7</c:f>
              <c:numCache>
                <c:formatCode>0%</c:formatCode>
                <c:ptCount val="5"/>
                <c:pt idx="0">
                  <c:v>0.115668358</c:v>
                </c:pt>
                <c:pt idx="1">
                  <c:v>0.164447518</c:v>
                </c:pt>
                <c:pt idx="2">
                  <c:v>0.208358814</c:v>
                </c:pt>
                <c:pt idx="3">
                  <c:v>0.352446527</c:v>
                </c:pt>
                <c:pt idx="4">
                  <c:v>0.430226479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16803416"/>
        <c:axId val="-2116808328"/>
      </c:barChart>
      <c:catAx>
        <c:axId val="-211680341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16808328"/>
        <c:crosses val="autoZero"/>
        <c:auto val="1"/>
        <c:lblAlgn val="ctr"/>
        <c:lblOffset val="100"/>
        <c:noMultiLvlLbl val="0"/>
      </c:catAx>
      <c:valAx>
        <c:axId val="-2116808328"/>
        <c:scaling>
          <c:orientation val="minMax"/>
          <c:max val="0.8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16803416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'GMT2'!$CC$10</c:f>
          <c:strCache>
            <c:ptCount val="1"/>
            <c:pt idx="0">
              <c:v>CAMROSE GROWING SEASON (APR-JUL) PRECIPITATION
projected change per degree of global mean temperature change relative to 1980-2009 = 205 mm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'GMT2'!$CB$3:$CB$7</c:f>
                <c:numCache>
                  <c:formatCode>General</c:formatCode>
                  <c:ptCount val="5"/>
                  <c:pt idx="0">
                    <c:v>0.133532382</c:v>
                  </c:pt>
                  <c:pt idx="1">
                    <c:v>0.120651519</c:v>
                  </c:pt>
                  <c:pt idx="2">
                    <c:v>0.149893226</c:v>
                  </c:pt>
                  <c:pt idx="3">
                    <c:v>0.197604375</c:v>
                  </c:pt>
                  <c:pt idx="4">
                    <c:v>0.196588445</c:v>
                  </c:pt>
                </c:numCache>
              </c:numRef>
            </c:plus>
            <c:minus>
              <c:numRef>
                <c:f>'GMT2'!$CD$3:$CD$7</c:f>
                <c:numCache>
                  <c:formatCode>General</c:formatCode>
                  <c:ptCount val="5"/>
                  <c:pt idx="0">
                    <c:v>0.133532382</c:v>
                  </c:pt>
                  <c:pt idx="1">
                    <c:v>0.120651519</c:v>
                  </c:pt>
                  <c:pt idx="2">
                    <c:v>0.149893226</c:v>
                  </c:pt>
                  <c:pt idx="3">
                    <c:v>0.197604376</c:v>
                  </c:pt>
                  <c:pt idx="4">
                    <c:v>0.196588444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'GMT2'!$CC$3:$CC$7</c:f>
              <c:numCache>
                <c:formatCode>0%</c:formatCode>
                <c:ptCount val="5"/>
                <c:pt idx="0">
                  <c:v>0.044350169</c:v>
                </c:pt>
                <c:pt idx="1">
                  <c:v>0.102896182</c:v>
                </c:pt>
                <c:pt idx="2">
                  <c:v>0.101573769</c:v>
                </c:pt>
                <c:pt idx="3">
                  <c:v>0.147624631</c:v>
                </c:pt>
                <c:pt idx="4">
                  <c:v>0.123351755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16869784"/>
        <c:axId val="-2116883192"/>
      </c:barChart>
      <c:catAx>
        <c:axId val="-211686978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16883192"/>
        <c:crosses val="autoZero"/>
        <c:auto val="1"/>
        <c:lblAlgn val="ctr"/>
        <c:lblOffset val="100"/>
        <c:noMultiLvlLbl val="0"/>
      </c:catAx>
      <c:valAx>
        <c:axId val="-2116883192"/>
        <c:scaling>
          <c:orientation val="minMax"/>
          <c:max val="0.6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16869784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/>
              <a:t>ATHABASCA GROWING SEASON (MAY-AUG) PRECIPITATION
projected change per degree of global mean temperature change relative to 1980-2009 = 292 mm</a:t>
            </a:r>
          </a:p>
        </c:rich>
      </c:tx>
      <c:layout>
        <c:manualLayout>
          <c:xMode val="edge"/>
          <c:yMode val="edge"/>
          <c:x val="0.15846889853967"/>
          <c:y val="0.0196063809197108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'GMT2'!$CE$3:$CE$7</c:f>
                <c:numCache>
                  <c:formatCode>General</c:formatCode>
                  <c:ptCount val="5"/>
                  <c:pt idx="0">
                    <c:v>0.127316698</c:v>
                  </c:pt>
                  <c:pt idx="1">
                    <c:v>0.12511042</c:v>
                  </c:pt>
                  <c:pt idx="2">
                    <c:v>0.127786376</c:v>
                  </c:pt>
                  <c:pt idx="3">
                    <c:v>0.187900181</c:v>
                  </c:pt>
                  <c:pt idx="4">
                    <c:v>0.174449483</c:v>
                  </c:pt>
                </c:numCache>
              </c:numRef>
            </c:plus>
            <c:minus>
              <c:numRef>
                <c:f>'GMT2'!$CG$3:$CG$7</c:f>
                <c:numCache>
                  <c:formatCode>General</c:formatCode>
                  <c:ptCount val="5"/>
                  <c:pt idx="0">
                    <c:v>0.127316698</c:v>
                  </c:pt>
                  <c:pt idx="1">
                    <c:v>0.125110419</c:v>
                  </c:pt>
                  <c:pt idx="2">
                    <c:v>0.127786376</c:v>
                  </c:pt>
                  <c:pt idx="3">
                    <c:v>0.187900181</c:v>
                  </c:pt>
                  <c:pt idx="4">
                    <c:v>0.174449483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'GMT2'!$CF$3:$CF$7</c:f>
              <c:numCache>
                <c:formatCode>0%</c:formatCode>
                <c:ptCount val="5"/>
                <c:pt idx="0">
                  <c:v>0.010851235</c:v>
                </c:pt>
                <c:pt idx="1">
                  <c:v>0.05171285</c:v>
                </c:pt>
                <c:pt idx="2">
                  <c:v>0.044627849</c:v>
                </c:pt>
                <c:pt idx="3">
                  <c:v>0.048932035</c:v>
                </c:pt>
                <c:pt idx="4">
                  <c:v>0.003733859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16934632"/>
        <c:axId val="-2116935592"/>
      </c:barChart>
      <c:catAx>
        <c:axId val="-211693463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16935592"/>
        <c:crosses val="autoZero"/>
        <c:auto val="1"/>
        <c:lblAlgn val="ctr"/>
        <c:lblOffset val="100"/>
        <c:noMultiLvlLbl val="0"/>
      </c:catAx>
      <c:valAx>
        <c:axId val="-2116935592"/>
        <c:scaling>
          <c:orientation val="minMax"/>
          <c:max val="0.6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16934632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'GMT2'!$CI$10</c:f>
          <c:strCache>
            <c:ptCount val="1"/>
            <c:pt idx="0">
              <c:v>CAMROSE PRECIPITATION ON WETTEST DAY OF THE YEAR
projected change per degree of global mean temperature change relative to 1980-2009 = 32 mm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'GMT2'!$CH$3:$CH$7</c:f>
                <c:numCache>
                  <c:formatCode>General</c:formatCode>
                  <c:ptCount val="5"/>
                  <c:pt idx="0">
                    <c:v>5.800676583</c:v>
                  </c:pt>
                  <c:pt idx="1">
                    <c:v>5.424549704</c:v>
                  </c:pt>
                  <c:pt idx="2">
                    <c:v>4.644388726</c:v>
                  </c:pt>
                  <c:pt idx="3">
                    <c:v>7.048758689</c:v>
                  </c:pt>
                  <c:pt idx="4">
                    <c:v>8.331291337</c:v>
                  </c:pt>
                </c:numCache>
              </c:numRef>
            </c:plus>
            <c:minus>
              <c:numRef>
                <c:f>'GMT2'!$CJ$3:$CJ$7</c:f>
                <c:numCache>
                  <c:formatCode>General</c:formatCode>
                  <c:ptCount val="5"/>
                  <c:pt idx="0">
                    <c:v>5.800676581999999</c:v>
                  </c:pt>
                  <c:pt idx="1">
                    <c:v>5.424549708999999</c:v>
                  </c:pt>
                  <c:pt idx="2">
                    <c:v>4.644388726000001</c:v>
                  </c:pt>
                  <c:pt idx="3">
                    <c:v>7.048758693</c:v>
                  </c:pt>
                  <c:pt idx="4">
                    <c:v>8.33129133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'GMT2'!$CI$3:$CI$7</c:f>
              <c:numCache>
                <c:formatCode>0.00</c:formatCode>
                <c:ptCount val="5"/>
                <c:pt idx="0">
                  <c:v>2.177147553</c:v>
                </c:pt>
                <c:pt idx="1">
                  <c:v>6.983957171</c:v>
                </c:pt>
                <c:pt idx="2">
                  <c:v>6.213552364</c:v>
                </c:pt>
                <c:pt idx="3">
                  <c:v>8.460765217</c:v>
                </c:pt>
                <c:pt idx="4">
                  <c:v>10.88360806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16984472"/>
        <c:axId val="-2116991048"/>
      </c:barChart>
      <c:catAx>
        <c:axId val="-211698447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16991048"/>
        <c:crosses val="autoZero"/>
        <c:auto val="1"/>
        <c:lblAlgn val="ctr"/>
        <c:lblOffset val="100"/>
        <c:noMultiLvlLbl val="0"/>
      </c:catAx>
      <c:valAx>
        <c:axId val="-2116991048"/>
        <c:scaling>
          <c:orientation val="minMax"/>
          <c:max val="3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PRECIPITATION (MM)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16984472"/>
        <c:crosses val="autoZero"/>
        <c:crossBetween val="between"/>
        <c:majorUnit val="10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'GMT2'!$I$10</c:f>
          <c:strCache>
            <c:ptCount val="1"/>
            <c:pt idx="0">
              <c:v>CAMROSE AVERAGE GROWING SEASON (MAY-AUG) TEMPERATURE
projected change per degree of global mean temperature change relative to 1980-2009 = 14.3oC</c:v>
            </c:pt>
          </c:strCache>
        </c:strRef>
      </c:tx>
      <c:layout>
        <c:manualLayout>
          <c:xMode val="edge"/>
          <c:yMode val="edge"/>
          <c:x val="0.142180436285937"/>
          <c:y val="0.028315146926997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'GMT2'!$H$3:$H$7</c:f>
                <c:numCache>
                  <c:formatCode>General</c:formatCode>
                  <c:ptCount val="5"/>
                  <c:pt idx="0">
                    <c:v>0.409569129</c:v>
                  </c:pt>
                  <c:pt idx="1">
                    <c:v>0.52227097</c:v>
                  </c:pt>
                  <c:pt idx="2">
                    <c:v>0.596563513</c:v>
                  </c:pt>
                  <c:pt idx="3">
                    <c:v>0.957494286</c:v>
                  </c:pt>
                  <c:pt idx="4">
                    <c:v>1.103729481</c:v>
                  </c:pt>
                </c:numCache>
              </c:numRef>
            </c:plus>
            <c:minus>
              <c:numRef>
                <c:f>'GMT2'!$J$3:$J$7</c:f>
                <c:numCache>
                  <c:formatCode>General</c:formatCode>
                  <c:ptCount val="5"/>
                  <c:pt idx="0">
                    <c:v>0.409569128</c:v>
                  </c:pt>
                  <c:pt idx="1">
                    <c:v>0.522270971</c:v>
                  </c:pt>
                  <c:pt idx="2">
                    <c:v>0.596563512</c:v>
                  </c:pt>
                  <c:pt idx="3">
                    <c:v>0.957494286</c:v>
                  </c:pt>
                  <c:pt idx="4">
                    <c:v>1.103729480999999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'GMT2'!$I$3:$I$7</c:f>
              <c:numCache>
                <c:formatCode>0.00</c:formatCode>
                <c:ptCount val="5"/>
                <c:pt idx="0">
                  <c:v>1.091918149</c:v>
                </c:pt>
                <c:pt idx="1">
                  <c:v>1.859991807</c:v>
                </c:pt>
                <c:pt idx="2">
                  <c:v>2.770887042</c:v>
                </c:pt>
                <c:pt idx="3">
                  <c:v>4.257408418</c:v>
                </c:pt>
                <c:pt idx="4">
                  <c:v>6.053910667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7876632"/>
        <c:axId val="-2107871512"/>
      </c:barChart>
      <c:catAx>
        <c:axId val="-2107876632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7871512"/>
        <c:crosses val="autoZero"/>
        <c:auto val="1"/>
        <c:lblAlgn val="ctr"/>
        <c:lblOffset val="100"/>
        <c:noMultiLvlLbl val="0"/>
      </c:catAx>
      <c:valAx>
        <c:axId val="-2107871512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7876632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'GMT2'!$CL$10</c:f>
          <c:strCache>
            <c:ptCount val="1"/>
            <c:pt idx="0">
              <c:v>CAMROSE WINTER (SEP-APR) DRY DAYS 
projected change per degree of global mean temperature change relative to 1980-2009 = 196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50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'GMT2'!$CK$3:$CK$7</c:f>
                <c:numCache>
                  <c:formatCode>General</c:formatCode>
                  <c:ptCount val="5"/>
                  <c:pt idx="0">
                    <c:v>2.325597375</c:v>
                  </c:pt>
                  <c:pt idx="1">
                    <c:v>2.841776976</c:v>
                  </c:pt>
                  <c:pt idx="2">
                    <c:v>3.408816136</c:v>
                  </c:pt>
                  <c:pt idx="3">
                    <c:v>4.460156353</c:v>
                  </c:pt>
                  <c:pt idx="4">
                    <c:v>6.560648218</c:v>
                  </c:pt>
                </c:numCache>
              </c:numRef>
            </c:plus>
            <c:minus>
              <c:numRef>
                <c:f>'GMT2'!$CM$3:$CM$7</c:f>
                <c:numCache>
                  <c:formatCode>General</c:formatCode>
                  <c:ptCount val="5"/>
                  <c:pt idx="0">
                    <c:v>2.325597375</c:v>
                  </c:pt>
                  <c:pt idx="1">
                    <c:v>2.841776977</c:v>
                  </c:pt>
                  <c:pt idx="2">
                    <c:v>3.408816136</c:v>
                  </c:pt>
                  <c:pt idx="3">
                    <c:v>4.460156354</c:v>
                  </c:pt>
                  <c:pt idx="4">
                    <c:v>6.560648222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'GMT2'!$CL$3:$CL$7</c:f>
              <c:numCache>
                <c:formatCode>0.00</c:formatCode>
                <c:ptCount val="5"/>
                <c:pt idx="0">
                  <c:v>-1.811904762</c:v>
                </c:pt>
                <c:pt idx="1">
                  <c:v>-2.542857143</c:v>
                </c:pt>
                <c:pt idx="2">
                  <c:v>-3.169047619</c:v>
                </c:pt>
                <c:pt idx="3">
                  <c:v>-5.283978175</c:v>
                </c:pt>
                <c:pt idx="4">
                  <c:v>-5.702215432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17056712"/>
        <c:axId val="-2117060456"/>
      </c:barChart>
      <c:catAx>
        <c:axId val="-211705671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17060456"/>
        <c:crosses val="autoZero"/>
        <c:auto val="1"/>
        <c:lblAlgn val="ctr"/>
        <c:lblOffset val="100"/>
        <c:noMultiLvlLbl val="0"/>
      </c:catAx>
      <c:valAx>
        <c:axId val="-2117060456"/>
        <c:scaling>
          <c:orientation val="minMax"/>
          <c:max val="10.0"/>
          <c:min val="-2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DRY DAYS</a:t>
                </a:r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17056712"/>
        <c:crosses val="autoZero"/>
        <c:crossBetween val="between"/>
        <c:majorUnit val="10.0"/>
      </c:valAx>
      <c:spPr>
        <a:solidFill>
          <a:schemeClr val="bg2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'GMT2'!$CO$10</c:f>
          <c:strCache>
            <c:ptCount val="1"/>
            <c:pt idx="0">
              <c:v>CAMROSE SUMMER (MAY-AUG) DRY DAYS 
projected change per degree of global mean temperature change relative to 1980-2009 = 80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50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'GMT2'!$CN$3:$CN$7</c:f>
                <c:numCache>
                  <c:formatCode>General</c:formatCode>
                  <c:ptCount val="5"/>
                  <c:pt idx="0">
                    <c:v>3.19963466</c:v>
                  </c:pt>
                  <c:pt idx="1">
                    <c:v>3.129522663</c:v>
                  </c:pt>
                  <c:pt idx="2">
                    <c:v>3.360331579</c:v>
                  </c:pt>
                  <c:pt idx="3">
                    <c:v>4.323989252</c:v>
                  </c:pt>
                  <c:pt idx="4">
                    <c:v>4.125577407</c:v>
                  </c:pt>
                </c:numCache>
              </c:numRef>
            </c:plus>
            <c:minus>
              <c:numRef>
                <c:f>'GMT2'!$CP$3:$CP$7</c:f>
                <c:numCache>
                  <c:formatCode>General</c:formatCode>
                  <c:ptCount val="5"/>
                  <c:pt idx="0">
                    <c:v>3.199634659</c:v>
                  </c:pt>
                  <c:pt idx="1">
                    <c:v>3.129522664</c:v>
                  </c:pt>
                  <c:pt idx="2">
                    <c:v>3.360331579</c:v>
                  </c:pt>
                  <c:pt idx="3">
                    <c:v>4.323989253000001</c:v>
                  </c:pt>
                  <c:pt idx="4">
                    <c:v>4.125577407000001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'GMT2'!$CO$3:$CO$7</c:f>
              <c:numCache>
                <c:formatCode>0.00</c:formatCode>
                <c:ptCount val="5"/>
                <c:pt idx="0">
                  <c:v>0.190714286</c:v>
                </c:pt>
                <c:pt idx="1">
                  <c:v>0.412142857</c:v>
                </c:pt>
                <c:pt idx="2">
                  <c:v>0.890714286</c:v>
                </c:pt>
                <c:pt idx="3">
                  <c:v>1.65594246</c:v>
                </c:pt>
                <c:pt idx="4">
                  <c:v>5.685824633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009080"/>
        <c:axId val="-2104006136"/>
      </c:barChart>
      <c:catAx>
        <c:axId val="-210400908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006136"/>
        <c:crosses val="autoZero"/>
        <c:auto val="1"/>
        <c:lblAlgn val="ctr"/>
        <c:lblOffset val="100"/>
        <c:noMultiLvlLbl val="0"/>
      </c:catAx>
      <c:valAx>
        <c:axId val="-2104006136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DRY DAYS</a:t>
                </a:r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009080"/>
        <c:crosses val="autoZero"/>
        <c:crossBetween val="between"/>
        <c:majorUnit val="10.0"/>
      </c:valAx>
      <c:spPr>
        <a:solidFill>
          <a:schemeClr val="bg2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'GMT2'!$CR$10</c:f>
          <c:strCache>
            <c:ptCount val="1"/>
            <c:pt idx="0">
              <c:v>CAMROSE WET DAYS WITH PRECIPITATION ABOVE 0.2MM 
projected change per degree of global mean temperature change relative to 1980-2009 = 90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'GMT2'!$CQ$3:$CQ$7</c:f>
                <c:numCache>
                  <c:formatCode>General</c:formatCode>
                  <c:ptCount val="5"/>
                  <c:pt idx="0">
                    <c:v>4.250047991</c:v>
                  </c:pt>
                  <c:pt idx="1">
                    <c:v>4.093643764</c:v>
                  </c:pt>
                  <c:pt idx="2">
                    <c:v>4.850102588</c:v>
                  </c:pt>
                  <c:pt idx="3">
                    <c:v>6.267592679</c:v>
                  </c:pt>
                  <c:pt idx="4">
                    <c:v>9.235642922</c:v>
                  </c:pt>
                </c:numCache>
              </c:numRef>
            </c:plus>
            <c:minus>
              <c:numRef>
                <c:f>'GMT2'!$CS$3:$CS$7</c:f>
                <c:numCache>
                  <c:formatCode>General</c:formatCode>
                  <c:ptCount val="5"/>
                  <c:pt idx="0">
                    <c:v>4.250047991</c:v>
                  </c:pt>
                  <c:pt idx="1">
                    <c:v>4.093643763</c:v>
                  </c:pt>
                  <c:pt idx="2">
                    <c:v>4.850102587</c:v>
                  </c:pt>
                  <c:pt idx="3">
                    <c:v>6.26759268</c:v>
                  </c:pt>
                  <c:pt idx="4">
                    <c:v>9.235642920999998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'GMT2'!$CR$3:$CR$7</c:f>
              <c:numCache>
                <c:formatCode>0.00</c:formatCode>
                <c:ptCount val="5"/>
                <c:pt idx="0">
                  <c:v>1.565952381</c:v>
                </c:pt>
                <c:pt idx="1">
                  <c:v>2.208809524</c:v>
                </c:pt>
                <c:pt idx="2">
                  <c:v>2.463571429</c:v>
                </c:pt>
                <c:pt idx="3">
                  <c:v>3.718630952</c:v>
                </c:pt>
                <c:pt idx="4">
                  <c:v>0.187284611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3963352"/>
        <c:axId val="-2103960408"/>
      </c:barChart>
      <c:catAx>
        <c:axId val="-210396335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3960408"/>
        <c:crosses val="autoZero"/>
        <c:auto val="1"/>
        <c:lblAlgn val="ctr"/>
        <c:lblOffset val="100"/>
        <c:noMultiLvlLbl val="0"/>
      </c:catAx>
      <c:valAx>
        <c:axId val="-2103960408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3963352"/>
        <c:crosses val="autoZero"/>
        <c:crossBetween val="between"/>
        <c:majorUnit val="10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'GMT2'!$CU$10</c:f>
          <c:strCache>
            <c:ptCount val="1"/>
            <c:pt idx="0">
              <c:v>CAMROSE DAYS WITH PRECIPITATION ABOVE 25MM 
projected change per degree of global mean temperature change relative to 1980-2009 = 1.47 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'GMT2'!$CT$3:$CT$7</c:f>
                <c:numCache>
                  <c:formatCode>General</c:formatCode>
                  <c:ptCount val="5"/>
                  <c:pt idx="0">
                    <c:v>0.58277294</c:v>
                  </c:pt>
                  <c:pt idx="1">
                    <c:v>0.551202399</c:v>
                  </c:pt>
                  <c:pt idx="2">
                    <c:v>0.576981375</c:v>
                  </c:pt>
                  <c:pt idx="3">
                    <c:v>0.450252101</c:v>
                  </c:pt>
                  <c:pt idx="4">
                    <c:v>0.71132462</c:v>
                  </c:pt>
                </c:numCache>
              </c:numRef>
            </c:plus>
            <c:minus>
              <c:numRef>
                <c:f>'GMT2'!$CV$3:$CV$7</c:f>
                <c:numCache>
                  <c:formatCode>General</c:formatCode>
                  <c:ptCount val="5"/>
                  <c:pt idx="0">
                    <c:v>0.582772939</c:v>
                  </c:pt>
                  <c:pt idx="1">
                    <c:v>0.551202398</c:v>
                  </c:pt>
                  <c:pt idx="2">
                    <c:v>0.576981375</c:v>
                  </c:pt>
                  <c:pt idx="3">
                    <c:v>0.4502521</c:v>
                  </c:pt>
                  <c:pt idx="4">
                    <c:v>0.711324619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'GMT2'!$CU$3:$CU$7</c:f>
              <c:numCache>
                <c:formatCode>0.00</c:formatCode>
                <c:ptCount val="5"/>
                <c:pt idx="0">
                  <c:v>0.127619048</c:v>
                </c:pt>
                <c:pt idx="1">
                  <c:v>0.477619048</c:v>
                </c:pt>
                <c:pt idx="2">
                  <c:v>0.503809524</c:v>
                </c:pt>
                <c:pt idx="3">
                  <c:v>0.606636905</c:v>
                </c:pt>
                <c:pt idx="4">
                  <c:v>0.857618199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3918072"/>
        <c:axId val="-2103915128"/>
      </c:barChart>
      <c:catAx>
        <c:axId val="-210391807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3915128"/>
        <c:crosses val="autoZero"/>
        <c:auto val="1"/>
        <c:lblAlgn val="ctr"/>
        <c:lblOffset val="100"/>
        <c:noMultiLvlLbl val="0"/>
      </c:catAx>
      <c:valAx>
        <c:axId val="-2103915128"/>
        <c:scaling>
          <c:orientation val="minMax"/>
          <c:max val="2.0"/>
          <c:min val="-1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3918072"/>
        <c:crosses val="autoZero"/>
        <c:crossBetween val="between"/>
        <c:majorUnit val="1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'GMT2'!$CX$10</c:f>
          <c:strCache>
            <c:ptCount val="1"/>
            <c:pt idx="0">
              <c:v>CAMROSE PERCENTAGE OF WINTER PRECIPITATION AS SNOW
projected change per degree of global mean temperature change relative to 1980-2009 = 40%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'GMT2'!$CW$3:$CW$7</c:f>
                <c:numCache>
                  <c:formatCode>General</c:formatCode>
                  <c:ptCount val="5"/>
                  <c:pt idx="0">
                    <c:v>0.094674866</c:v>
                  </c:pt>
                  <c:pt idx="1">
                    <c:v>0.074522724</c:v>
                  </c:pt>
                  <c:pt idx="2">
                    <c:v>0.102651452</c:v>
                  </c:pt>
                  <c:pt idx="3">
                    <c:v>0.116319307</c:v>
                  </c:pt>
                  <c:pt idx="4">
                    <c:v>0.121566753</c:v>
                  </c:pt>
                </c:numCache>
              </c:numRef>
            </c:plus>
            <c:minus>
              <c:numRef>
                <c:f>'GMT2'!$CY$3:$CY$7</c:f>
                <c:numCache>
                  <c:formatCode>General</c:formatCode>
                  <c:ptCount val="5"/>
                  <c:pt idx="0">
                    <c:v>0.094674866</c:v>
                  </c:pt>
                  <c:pt idx="1">
                    <c:v>0.074522725</c:v>
                  </c:pt>
                  <c:pt idx="2">
                    <c:v>0.102651452</c:v>
                  </c:pt>
                  <c:pt idx="3">
                    <c:v>0.116319307</c:v>
                  </c:pt>
                  <c:pt idx="4">
                    <c:v>0.121566754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'GMT2'!$CX$3:$CX$7</c:f>
              <c:numCache>
                <c:formatCode>0.00</c:formatCode>
                <c:ptCount val="5"/>
                <c:pt idx="0">
                  <c:v>-0.071603456</c:v>
                </c:pt>
                <c:pt idx="1">
                  <c:v>-0.088663374</c:v>
                </c:pt>
                <c:pt idx="2">
                  <c:v>-0.112363937</c:v>
                </c:pt>
                <c:pt idx="3">
                  <c:v>-0.219267025</c:v>
                </c:pt>
                <c:pt idx="4">
                  <c:v>-0.316279243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3872216"/>
        <c:axId val="-2103869272"/>
      </c:barChart>
      <c:catAx>
        <c:axId val="-210387221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3869272"/>
        <c:crosses val="autoZero"/>
        <c:auto val="1"/>
        <c:lblAlgn val="ctr"/>
        <c:lblOffset val="100"/>
        <c:noMultiLvlLbl val="0"/>
      </c:catAx>
      <c:valAx>
        <c:axId val="-2103869272"/>
        <c:scaling>
          <c:orientation val="minMax"/>
          <c:max val="0.0"/>
          <c:min val="-0.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WINTER PRECIPITATION AS SNOW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888613152286162"/>
              <c:y val="0.1841720577871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3872216"/>
        <c:crosses val="autoZero"/>
        <c:crossBetween val="between"/>
        <c:majorUnit val="0.1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'GMT2'!$DA$10</c:f>
          <c:strCache>
            <c:ptCount val="1"/>
            <c:pt idx="0">
              <c:v>CAMROSE ANNUAL HEAT MOISTURE INDEX
projected change per degree of global mean temperature change relative to 1980-2009 = 36 HMI UNITS</c:v>
            </c:pt>
          </c:strCache>
        </c:strRef>
      </c:tx>
      <c:layout>
        <c:manualLayout>
          <c:xMode val="edge"/>
          <c:yMode val="edge"/>
          <c:x val="0.155507359948082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'GMT2'!$CZ$3:$CZ$7</c:f>
                <c:numCache>
                  <c:formatCode>General</c:formatCode>
                  <c:ptCount val="5"/>
                  <c:pt idx="0">
                    <c:v>2.623075409</c:v>
                  </c:pt>
                  <c:pt idx="1">
                    <c:v>2.680239161</c:v>
                  </c:pt>
                  <c:pt idx="2">
                    <c:v>3.663214373</c:v>
                  </c:pt>
                  <c:pt idx="3">
                    <c:v>4.454690541</c:v>
                  </c:pt>
                  <c:pt idx="4">
                    <c:v>6.085005629000001</c:v>
                  </c:pt>
                </c:numCache>
              </c:numRef>
            </c:plus>
            <c:minus>
              <c:numRef>
                <c:f>'GMT2'!$DB$3:$DB$7</c:f>
                <c:numCache>
                  <c:formatCode>General</c:formatCode>
                  <c:ptCount val="5"/>
                  <c:pt idx="0">
                    <c:v>2.62307541</c:v>
                  </c:pt>
                  <c:pt idx="1">
                    <c:v>2.68023916</c:v>
                  </c:pt>
                  <c:pt idx="2">
                    <c:v>3.663214373</c:v>
                  </c:pt>
                  <c:pt idx="3">
                    <c:v>4.454690539</c:v>
                  </c:pt>
                  <c:pt idx="4">
                    <c:v>6.085005632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'GMT2'!$DA$3:$DA$7</c:f>
              <c:numCache>
                <c:formatCode>0.00</c:formatCode>
                <c:ptCount val="5"/>
                <c:pt idx="0">
                  <c:v>1.517774533</c:v>
                </c:pt>
                <c:pt idx="1">
                  <c:v>2.034686524</c:v>
                </c:pt>
                <c:pt idx="2">
                  <c:v>4.249760236</c:v>
                </c:pt>
                <c:pt idx="3">
                  <c:v>5.665817011</c:v>
                </c:pt>
                <c:pt idx="4">
                  <c:v>9.817772268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3828488"/>
        <c:axId val="-2103825576"/>
      </c:barChart>
      <c:catAx>
        <c:axId val="-2103828488"/>
        <c:scaling>
          <c:orientation val="minMax"/>
        </c:scaling>
        <c:delete val="0"/>
        <c:axPos val="b"/>
        <c:majorTickMark val="out"/>
        <c:minorTickMark val="none"/>
        <c:tickLblPos val="low"/>
        <c:crossAx val="-2103825576"/>
        <c:crosses val="autoZero"/>
        <c:auto val="1"/>
        <c:lblAlgn val="ctr"/>
        <c:lblOffset val="100"/>
        <c:noMultiLvlLbl val="0"/>
      </c:catAx>
      <c:valAx>
        <c:axId val="-2103825576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ANNUAL HMI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3828488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'GMT2'!$DD$10</c:f>
          <c:strCache>
            <c:ptCount val="1"/>
            <c:pt idx="0">
              <c:v>CAMROSE SUMMER HEAT MOISTURE INDEX
projected change per degree of global mean temperature change relative to 1980-2009 = 76 HMI UNITS</c:v>
            </c:pt>
          </c:strCache>
        </c:strRef>
      </c:tx>
      <c:layout>
        <c:manualLayout>
          <c:xMode val="edge"/>
          <c:yMode val="edge"/>
          <c:x val="0.155507359948082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'GMT2'!$DC$3:$DC$7</c:f>
                <c:numCache>
                  <c:formatCode>General</c:formatCode>
                  <c:ptCount val="5"/>
                  <c:pt idx="0">
                    <c:v>13.118807926</c:v>
                  </c:pt>
                  <c:pt idx="1">
                    <c:v>11.266463967</c:v>
                  </c:pt>
                  <c:pt idx="2">
                    <c:v>14.107427348</c:v>
                  </c:pt>
                  <c:pt idx="3">
                    <c:v>20.162530393</c:v>
                  </c:pt>
                  <c:pt idx="4">
                    <c:v>27.86251842</c:v>
                  </c:pt>
                </c:numCache>
              </c:numRef>
            </c:plus>
            <c:minus>
              <c:numRef>
                <c:f>'GMT2'!$DE$3:$DE$7</c:f>
                <c:numCache>
                  <c:formatCode>General</c:formatCode>
                  <c:ptCount val="5"/>
                  <c:pt idx="0">
                    <c:v>13.118807924</c:v>
                  </c:pt>
                  <c:pt idx="1">
                    <c:v>11.266463971</c:v>
                  </c:pt>
                  <c:pt idx="2">
                    <c:v>14.10742736</c:v>
                  </c:pt>
                  <c:pt idx="3">
                    <c:v>20.1625304</c:v>
                  </c:pt>
                  <c:pt idx="4">
                    <c:v>27.86251842999999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'GMT2'!$DD$3:$DD$7</c:f>
              <c:numCache>
                <c:formatCode>0.00</c:formatCode>
                <c:ptCount val="5"/>
                <c:pt idx="0">
                  <c:v>2.513761806</c:v>
                </c:pt>
                <c:pt idx="1">
                  <c:v>3.363657529</c:v>
                </c:pt>
                <c:pt idx="2">
                  <c:v>10.93579483</c:v>
                </c:pt>
                <c:pt idx="3">
                  <c:v>19.43190323</c:v>
                </c:pt>
                <c:pt idx="4">
                  <c:v>38.02760257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3784552"/>
        <c:axId val="-2103781576"/>
      </c:barChart>
      <c:catAx>
        <c:axId val="-2103784552"/>
        <c:scaling>
          <c:orientation val="minMax"/>
        </c:scaling>
        <c:delete val="0"/>
        <c:axPos val="b"/>
        <c:majorTickMark val="out"/>
        <c:minorTickMark val="none"/>
        <c:tickLblPos val="low"/>
        <c:crossAx val="-2103781576"/>
        <c:crosses val="autoZero"/>
        <c:auto val="1"/>
        <c:lblAlgn val="ctr"/>
        <c:lblOffset val="100"/>
        <c:noMultiLvlLbl val="0"/>
      </c:catAx>
      <c:valAx>
        <c:axId val="-2103781576"/>
        <c:scaling>
          <c:orientation val="minMax"/>
          <c:max val="100.0"/>
          <c:min val="-25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ANNUAL HMI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3784552"/>
        <c:crosses val="autoZero"/>
        <c:crossBetween val="between"/>
        <c:majorUnit val="2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'GMT2'!$L$10</c:f>
          <c:strCache>
            <c:ptCount val="1"/>
            <c:pt idx="0">
              <c:v>CAMROSE AVERAGE JANUARY TEMPERATURE
projected change per degree of global mean temperature change relative to 1980-2009 = -11.9oC</c:v>
            </c:pt>
          </c:strCache>
        </c:strRef>
      </c:tx>
      <c:layout>
        <c:manualLayout>
          <c:xMode val="edge"/>
          <c:yMode val="edge"/>
          <c:x val="0.164391975722846"/>
          <c:y val="0.028315146926997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'GMT2'!$K$3:$K$7</c:f>
                <c:numCache>
                  <c:formatCode>General</c:formatCode>
                  <c:ptCount val="5"/>
                  <c:pt idx="0">
                    <c:v>1.059801163</c:v>
                  </c:pt>
                  <c:pt idx="1">
                    <c:v>1.199657168</c:v>
                  </c:pt>
                  <c:pt idx="2">
                    <c:v>1.456005323</c:v>
                  </c:pt>
                  <c:pt idx="3">
                    <c:v>1.740029221999999</c:v>
                  </c:pt>
                  <c:pt idx="4">
                    <c:v>1.330052543</c:v>
                  </c:pt>
                </c:numCache>
              </c:numRef>
            </c:plus>
            <c:minus>
              <c:numRef>
                <c:f>'GMT2'!$M$3:$M$7</c:f>
                <c:numCache>
                  <c:formatCode>General</c:formatCode>
                  <c:ptCount val="5"/>
                  <c:pt idx="0">
                    <c:v>1.059801164</c:v>
                  </c:pt>
                  <c:pt idx="1">
                    <c:v>1.199657168</c:v>
                  </c:pt>
                  <c:pt idx="2">
                    <c:v>1.456005323</c:v>
                  </c:pt>
                  <c:pt idx="3">
                    <c:v>1.740029223</c:v>
                  </c:pt>
                  <c:pt idx="4">
                    <c:v>1.330052543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'GMT2'!$L$3:$L$7</c:f>
              <c:numCache>
                <c:formatCode>0.00</c:formatCode>
                <c:ptCount val="5"/>
                <c:pt idx="0">
                  <c:v>1.732704473</c:v>
                </c:pt>
                <c:pt idx="1">
                  <c:v>2.112302905</c:v>
                </c:pt>
                <c:pt idx="2">
                  <c:v>3.368480707</c:v>
                </c:pt>
                <c:pt idx="3">
                  <c:v>5.380597922</c:v>
                </c:pt>
                <c:pt idx="4">
                  <c:v>6.569925066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7812040"/>
        <c:axId val="-2107807080"/>
      </c:barChart>
      <c:catAx>
        <c:axId val="-2107812040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7807080"/>
        <c:crosses val="autoZero"/>
        <c:auto val="1"/>
        <c:lblAlgn val="ctr"/>
        <c:lblOffset val="100"/>
        <c:noMultiLvlLbl val="0"/>
      </c:catAx>
      <c:valAx>
        <c:axId val="-2107807080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7812040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'GMT2'!$O$10</c:f>
          <c:strCache>
            <c:ptCount val="1"/>
            <c:pt idx="0">
              <c:v>CAMROSE AVERAGE JULY TEMPERATURE
projected change per degree of global mean temperature change relative to 1980-2009 = 16.8oC</c:v>
            </c:pt>
          </c:strCache>
        </c:strRef>
      </c:tx>
      <c:layout>
        <c:manualLayout>
          <c:xMode val="edge"/>
          <c:yMode val="edge"/>
          <c:x val="0.174757360793403"/>
          <c:y val="0.0326695299306402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'GMT2'!$N$3:$N$7</c:f>
                <c:numCache>
                  <c:formatCode>General</c:formatCode>
                  <c:ptCount val="5"/>
                  <c:pt idx="0">
                    <c:v>0.487531868</c:v>
                  </c:pt>
                  <c:pt idx="1">
                    <c:v>0.742249771</c:v>
                  </c:pt>
                  <c:pt idx="2">
                    <c:v>0.773597688</c:v>
                  </c:pt>
                  <c:pt idx="3">
                    <c:v>1.199900443</c:v>
                  </c:pt>
                  <c:pt idx="4">
                    <c:v>1.439892522</c:v>
                  </c:pt>
                </c:numCache>
              </c:numRef>
            </c:plus>
            <c:minus>
              <c:numRef>
                <c:f>'GMT2'!$P$3:$P$7</c:f>
                <c:numCache>
                  <c:formatCode>General</c:formatCode>
                  <c:ptCount val="5"/>
                  <c:pt idx="0">
                    <c:v>0.487531867</c:v>
                  </c:pt>
                  <c:pt idx="1">
                    <c:v>0.74224977</c:v>
                  </c:pt>
                  <c:pt idx="2">
                    <c:v>0.773597687</c:v>
                  </c:pt>
                  <c:pt idx="3">
                    <c:v>1.199900443000001</c:v>
                  </c:pt>
                  <c:pt idx="4">
                    <c:v>1.439892521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'GMT2'!$O$3:$O$7</c:f>
              <c:numCache>
                <c:formatCode>0.00</c:formatCode>
                <c:ptCount val="5"/>
                <c:pt idx="0">
                  <c:v>1.132104264</c:v>
                </c:pt>
                <c:pt idx="1">
                  <c:v>1.956126918</c:v>
                </c:pt>
                <c:pt idx="2">
                  <c:v>3.028598046</c:v>
                </c:pt>
                <c:pt idx="3">
                  <c:v>4.679834750999999</c:v>
                </c:pt>
                <c:pt idx="4">
                  <c:v>6.824270115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7758024"/>
        <c:axId val="-2107755048"/>
      </c:barChart>
      <c:catAx>
        <c:axId val="-2107758024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7755048"/>
        <c:crosses val="autoZero"/>
        <c:auto val="1"/>
        <c:lblAlgn val="ctr"/>
        <c:lblOffset val="100"/>
        <c:noMultiLvlLbl val="0"/>
      </c:catAx>
      <c:valAx>
        <c:axId val="-2107755048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7758024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'GMT2'!$R$10</c:f>
          <c:strCache>
            <c:ptCount val="1"/>
            <c:pt idx="0">
              <c:v>CAMROSE TEMPERATURE ON THE COLDEST DAY OF THE YEAR
projected change per degree of global mean temperature change relative to 1980-2009 = -38oC</c:v>
            </c:pt>
          </c:strCache>
        </c:strRef>
      </c:tx>
      <c:layout>
        <c:manualLayout>
          <c:xMode val="edge"/>
          <c:yMode val="edge"/>
          <c:x val="0.159949667835464"/>
          <c:y val="0.0261379554251755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'GMT2'!$Q$3:$Q$7</c:f>
                <c:numCache>
                  <c:formatCode>General</c:formatCode>
                  <c:ptCount val="5"/>
                  <c:pt idx="0">
                    <c:v>1.44234728</c:v>
                  </c:pt>
                  <c:pt idx="1">
                    <c:v>1.870803752</c:v>
                  </c:pt>
                  <c:pt idx="2">
                    <c:v>2.077130402</c:v>
                  </c:pt>
                  <c:pt idx="3">
                    <c:v>2.496574799999999</c:v>
                  </c:pt>
                  <c:pt idx="4">
                    <c:v>2.821538284000001</c:v>
                  </c:pt>
                </c:numCache>
              </c:numRef>
            </c:plus>
            <c:minus>
              <c:numRef>
                <c:f>'GMT2'!$S$3:$S$7</c:f>
                <c:numCache>
                  <c:formatCode>General</c:formatCode>
                  <c:ptCount val="5"/>
                  <c:pt idx="0">
                    <c:v>1.44234728</c:v>
                  </c:pt>
                  <c:pt idx="1">
                    <c:v>1.870803751</c:v>
                  </c:pt>
                  <c:pt idx="2">
                    <c:v>2.077130401000001</c:v>
                  </c:pt>
                  <c:pt idx="3">
                    <c:v>2.496574800000001</c:v>
                  </c:pt>
                  <c:pt idx="4">
                    <c:v>2.82153828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'GMT2'!$R$3:$R$7</c:f>
              <c:numCache>
                <c:formatCode>0.00</c:formatCode>
                <c:ptCount val="5"/>
                <c:pt idx="0">
                  <c:v>2.515930531</c:v>
                </c:pt>
                <c:pt idx="1">
                  <c:v>3.552099356</c:v>
                </c:pt>
                <c:pt idx="2">
                  <c:v>5.406688855</c:v>
                </c:pt>
                <c:pt idx="3">
                  <c:v>8.779058</c:v>
                </c:pt>
                <c:pt idx="4">
                  <c:v>11.66011703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7693496"/>
        <c:axId val="-2107688568"/>
      </c:barChart>
      <c:catAx>
        <c:axId val="-2107693496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7688568"/>
        <c:crosses val="autoZero"/>
        <c:auto val="1"/>
        <c:lblAlgn val="ctr"/>
        <c:lblOffset val="100"/>
        <c:noMultiLvlLbl val="0"/>
      </c:catAx>
      <c:valAx>
        <c:axId val="-2107688568"/>
        <c:scaling>
          <c:orientation val="minMax"/>
          <c:max val="15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7693496"/>
        <c:crosses val="autoZero"/>
        <c:crossBetween val="between"/>
        <c:majorUnit val="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'GMT2'!$U$10</c:f>
          <c:strCache>
            <c:ptCount val="1"/>
            <c:pt idx="0">
              <c:v>CAMROSE TEMPERATURE ON THE WARMEST DAY OF THE YEAR
projected change per degree of global mean temperature change relative to 1980-2009 = 23oC</c:v>
            </c:pt>
          </c:strCache>
        </c:strRef>
      </c:tx>
      <c:layout>
        <c:manualLayout>
          <c:xMode val="edge"/>
          <c:yMode val="edge"/>
          <c:x val="0.155507359948082"/>
          <c:y val="0.028315146926997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'GMT2'!$T$3:$T$7</c:f>
                <c:numCache>
                  <c:formatCode>General</c:formatCode>
                  <c:ptCount val="5"/>
                  <c:pt idx="0">
                    <c:v>0.721514127</c:v>
                  </c:pt>
                  <c:pt idx="1">
                    <c:v>1.075957874</c:v>
                  </c:pt>
                  <c:pt idx="2">
                    <c:v>1.078166054</c:v>
                  </c:pt>
                  <c:pt idx="3">
                    <c:v>1.522706287</c:v>
                  </c:pt>
                  <c:pt idx="4">
                    <c:v>1.949445568000001</c:v>
                  </c:pt>
                </c:numCache>
              </c:numRef>
            </c:plus>
            <c:minus>
              <c:numRef>
                <c:f>'GMT2'!$V$3:$V$7</c:f>
                <c:numCache>
                  <c:formatCode>General</c:formatCode>
                  <c:ptCount val="5"/>
                  <c:pt idx="0">
                    <c:v>0.721514126</c:v>
                  </c:pt>
                  <c:pt idx="1">
                    <c:v>1.075957874</c:v>
                  </c:pt>
                  <c:pt idx="2">
                    <c:v>1.078166054</c:v>
                  </c:pt>
                  <c:pt idx="3">
                    <c:v>1.522706287</c:v>
                  </c:pt>
                  <c:pt idx="4">
                    <c:v>1.949445567999999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'GMT2'!$U$3:$U$7</c:f>
              <c:numCache>
                <c:formatCode>0.00</c:formatCode>
                <c:ptCount val="5"/>
                <c:pt idx="0">
                  <c:v>1.216292887</c:v>
                </c:pt>
                <c:pt idx="1">
                  <c:v>2.307756534</c:v>
                </c:pt>
                <c:pt idx="2">
                  <c:v>3.381669945</c:v>
                </c:pt>
                <c:pt idx="3">
                  <c:v>5.275614049</c:v>
                </c:pt>
                <c:pt idx="4">
                  <c:v>7.645540545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250424"/>
        <c:axId val="-2108256344"/>
      </c:barChart>
      <c:catAx>
        <c:axId val="-2108250424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8256344"/>
        <c:crosses val="autoZero"/>
        <c:auto val="1"/>
        <c:lblAlgn val="ctr"/>
        <c:lblOffset val="100"/>
        <c:noMultiLvlLbl val="0"/>
      </c:catAx>
      <c:valAx>
        <c:axId val="-2108256344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250424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'GMT2'!$X$10</c:f>
          <c:strCache>
            <c:ptCount val="1"/>
            <c:pt idx="0">
              <c:v>CAMROSE DAYS ABOVE 25C
projected change per degree of global mean temperature change relative to 1980-2009 = 30 days</c:v>
            </c:pt>
          </c:strCache>
        </c:strRef>
      </c:tx>
      <c:layout>
        <c:manualLayout>
          <c:xMode val="edge"/>
          <c:yMode val="edge"/>
          <c:x val="0.167353514314434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'GMT2'!$W$3:$W$7</c:f>
                <c:numCache>
                  <c:formatCode>General</c:formatCode>
                  <c:ptCount val="5"/>
                  <c:pt idx="0">
                    <c:v>4.488977656</c:v>
                  </c:pt>
                  <c:pt idx="1">
                    <c:v>7.28075914</c:v>
                  </c:pt>
                  <c:pt idx="2">
                    <c:v>8.791013829999997</c:v>
                  </c:pt>
                  <c:pt idx="3">
                    <c:v>12.53242895</c:v>
                  </c:pt>
                  <c:pt idx="4">
                    <c:v>10.73256169</c:v>
                  </c:pt>
                </c:numCache>
              </c:numRef>
            </c:plus>
            <c:minus>
              <c:numRef>
                <c:f>'GMT2'!$Y$3:$Y$7</c:f>
                <c:numCache>
                  <c:formatCode>General</c:formatCode>
                  <c:ptCount val="5"/>
                  <c:pt idx="0">
                    <c:v>4.48897766</c:v>
                  </c:pt>
                  <c:pt idx="1">
                    <c:v>7.28075914</c:v>
                  </c:pt>
                  <c:pt idx="2">
                    <c:v>8.791013830000004</c:v>
                  </c:pt>
                  <c:pt idx="3">
                    <c:v>12.53242895</c:v>
                  </c:pt>
                  <c:pt idx="4">
                    <c:v>10.73256168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'GMT2'!$X$3:$X$7</c:f>
              <c:numCache>
                <c:formatCode>0.00</c:formatCode>
                <c:ptCount val="5"/>
                <c:pt idx="0">
                  <c:v>10.07</c:v>
                </c:pt>
                <c:pt idx="1">
                  <c:v>18.32</c:v>
                </c:pt>
                <c:pt idx="2">
                  <c:v>28.47</c:v>
                </c:pt>
                <c:pt idx="3">
                  <c:v>44.71613095</c:v>
                </c:pt>
                <c:pt idx="4">
                  <c:v>64.38290468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315016"/>
        <c:axId val="-2108312040"/>
      </c:barChart>
      <c:catAx>
        <c:axId val="-2108315016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8312040"/>
        <c:crosses val="autoZero"/>
        <c:auto val="1"/>
        <c:lblAlgn val="ctr"/>
        <c:lblOffset val="100"/>
        <c:noMultiLvlLbl val="0"/>
      </c:catAx>
      <c:valAx>
        <c:axId val="-2108312040"/>
        <c:scaling>
          <c:orientation val="minMax"/>
          <c:max val="8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DAYS PER YEAR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218274546169061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315016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'GMT2'!$AA$10</c:f>
          <c:strCache>
            <c:ptCount val="1"/>
            <c:pt idx="0">
              <c:v>CAMROSE DAYS ABOVE 30C
projected change per degree of global mean temperature change relative to 1980-2009 = 4.2 days</c:v>
            </c:pt>
          </c:strCache>
        </c:strRef>
      </c:tx>
      <c:layout>
        <c:manualLayout>
          <c:xMode val="edge"/>
          <c:yMode val="edge"/>
          <c:x val="0.180680437976579"/>
          <c:y val="0.0261379554251755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'GMT2'!$Z$3:$Z$7</c:f>
                <c:numCache>
                  <c:formatCode>General</c:formatCode>
                  <c:ptCount val="5"/>
                  <c:pt idx="0">
                    <c:v>2.101362248</c:v>
                  </c:pt>
                  <c:pt idx="1">
                    <c:v>4.406802691</c:v>
                  </c:pt>
                  <c:pt idx="2">
                    <c:v>5.285054325000001</c:v>
                  </c:pt>
                  <c:pt idx="3">
                    <c:v>10.18555949</c:v>
                  </c:pt>
                  <c:pt idx="4">
                    <c:v>13.00548137</c:v>
                  </c:pt>
                </c:numCache>
              </c:numRef>
            </c:plus>
            <c:minus>
              <c:numRef>
                <c:f>'GMT2'!$AB$3:$AB$7</c:f>
                <c:numCache>
                  <c:formatCode>General</c:formatCode>
                  <c:ptCount val="5"/>
                  <c:pt idx="0">
                    <c:v>2.101362247</c:v>
                  </c:pt>
                  <c:pt idx="1">
                    <c:v>4.406802686999999</c:v>
                  </c:pt>
                  <c:pt idx="2">
                    <c:v>5.285054319999999</c:v>
                  </c:pt>
                  <c:pt idx="3">
                    <c:v>10.1855595</c:v>
                  </c:pt>
                  <c:pt idx="4">
                    <c:v>13.00548138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'GMT2'!$AA$3:$AA$7</c:f>
              <c:numCache>
                <c:formatCode>0.00</c:formatCode>
                <c:ptCount val="5"/>
                <c:pt idx="0">
                  <c:v>3.700714286</c:v>
                </c:pt>
                <c:pt idx="1">
                  <c:v>8.007857143000001</c:v>
                </c:pt>
                <c:pt idx="2">
                  <c:v>13.65309524</c:v>
                </c:pt>
                <c:pt idx="3">
                  <c:v>24.83250992</c:v>
                </c:pt>
                <c:pt idx="4">
                  <c:v>41.68500976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376808"/>
        <c:axId val="-2108385080"/>
      </c:barChart>
      <c:catAx>
        <c:axId val="-2108376808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8385080"/>
        <c:crosses val="autoZero"/>
        <c:auto val="1"/>
        <c:lblAlgn val="ctr"/>
        <c:lblOffset val="100"/>
        <c:noMultiLvlLbl val="0"/>
      </c:catAx>
      <c:valAx>
        <c:axId val="-2108385080"/>
        <c:scaling>
          <c:orientation val="minMax"/>
          <c:max val="8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DAYS PER YEAR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22480997928044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376808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chart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chart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chart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chart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chart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chart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chart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chart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chart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chart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chart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chart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chart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chart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chart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chart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231" workbookViewId="0" zoomToFit="1"/>
  </sheetViews>
  <pageMargins left="0.75" right="0.75" top="1" bottom="1" header="0.5" footer="0.5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10"/>
  <sheetViews>
    <sheetView workbookViewId="0">
      <selection activeCell="A2" sqref="A2"/>
    </sheetView>
  </sheetViews>
  <sheetFormatPr baseColWidth="10" defaultRowHeight="15" x14ac:dyDescent="0"/>
  <cols>
    <col min="8" max="8" width="17.5" customWidth="1"/>
    <col min="23" max="23" width="16.83203125" customWidth="1"/>
    <col min="26" max="26" width="16" customWidth="1"/>
    <col min="29" max="29" width="13" customWidth="1"/>
    <col min="32" max="32" width="19" customWidth="1"/>
  </cols>
  <sheetData>
    <row r="1" spans="1:109" s="2" customFormat="1" ht="105">
      <c r="A1" s="2" t="s">
        <v>126</v>
      </c>
      <c r="B1" s="2" t="str">
        <f>'GMT DATA'!B1</f>
        <v>avg.winter.djf.temp.minus1SD</v>
      </c>
      <c r="C1" s="2" t="str">
        <f>CONCATENATE($A$1," Average Winter (Dec-Feb) Temperature ")</f>
        <v xml:space="preserve">Camrose Average Winter (Dec-Feb) Temperature </v>
      </c>
      <c r="D1" s="2" t="str">
        <f>'GMT DATA'!D1</f>
        <v>avg.winter.djf.temp.plus1SD</v>
      </c>
      <c r="E1" s="2" t="str">
        <f>'GMT DATA'!E1</f>
        <v>avg.summer.jja.temp.minus1SD</v>
      </c>
      <c r="F1" s="2" t="str">
        <f>CONCATENATE($A$1," Average Summer (Jun-Aug) Temperature ")</f>
        <v xml:space="preserve">Camrose Average Summer (Jun-Aug) Temperature </v>
      </c>
      <c r="G1" s="2" t="str">
        <f>'GMT DATA'!G1</f>
        <v>avg.summer.jja.temp.plus1SD</v>
      </c>
      <c r="H1" s="2" t="str">
        <f>'GMT DATA'!H1</f>
        <v>avg.growing.mjja.temp.minus1SD</v>
      </c>
      <c r="I1" s="2" t="str">
        <f>CONCATENATE($A$1," Average Growing Season (May-Aug) Temperature")</f>
        <v>Camrose Average Growing Season (May-Aug) Temperature</v>
      </c>
      <c r="J1" s="2" t="str">
        <f>'GMT DATA'!J1</f>
        <v>avg.growing.mjja.temp.plus1SD</v>
      </c>
      <c r="K1" s="2" t="str">
        <f>'GMT DATA'!K1</f>
        <v>avg.jan.temp.minus1SD</v>
      </c>
      <c r="L1" s="2" t="str">
        <f>CONCATENATE($A$1," Average January Temperature")</f>
        <v>Camrose Average January Temperature</v>
      </c>
      <c r="M1" s="2" t="str">
        <f>'GMT DATA'!M1</f>
        <v>avg.jan.temp.plus1SD</v>
      </c>
      <c r="N1" s="2" t="str">
        <f>'GMT DATA'!N1</f>
        <v>avg.jul.temp.minus1SD</v>
      </c>
      <c r="O1" s="2" t="str">
        <f>CONCATENATE($A$1," Average July Temperature")</f>
        <v>Camrose Average July Temperature</v>
      </c>
      <c r="P1" s="2" t="str">
        <f>'GMT DATA'!P1</f>
        <v>avg.jul.temp.plus1SD</v>
      </c>
      <c r="Q1" s="2" t="str">
        <f>'GMT DATA'!Q1</f>
        <v>coldest.day.minus1SD</v>
      </c>
      <c r="R1" s="2" t="str">
        <f>CONCATENATE($A$1," Temperature on the Coldest Day of the Year")</f>
        <v>Camrose Temperature on the Coldest Day of the Year</v>
      </c>
      <c r="S1" s="2" t="str">
        <f>'GMT DATA'!S1</f>
        <v>coldest.day.plus1SD</v>
      </c>
      <c r="T1" s="2" t="str">
        <f>'GMT DATA'!T1</f>
        <v>warmest.day.minus1SD</v>
      </c>
      <c r="U1" s="2" t="str">
        <f>CONCATENATE($A$1," Temperature on the Warmest Day of the Year")</f>
        <v>Camrose Temperature on the Warmest Day of the Year</v>
      </c>
      <c r="V1" s="2" t="str">
        <f>'GMT DATA'!V1</f>
        <v>warmest.day.plus1SD</v>
      </c>
      <c r="W1" s="2" t="str">
        <f>'GMT DATA'!W1</f>
        <v>tmax.above.25.minus1SD</v>
      </c>
      <c r="X1" s="2" t="str">
        <f>CONCATENATE($A$1," Days above 25C")</f>
        <v>Camrose Days above 25C</v>
      </c>
      <c r="Y1" s="2" t="str">
        <f>'GMT DATA'!Y1</f>
        <v>tmax.above.25.plus1SD</v>
      </c>
      <c r="Z1" s="2" t="str">
        <f>'GMT DATA'!Z1</f>
        <v>tmax.above.30.minus1SD</v>
      </c>
      <c r="AA1" s="2" t="str">
        <f>CONCATENATE($A$1," Days Above 30C")</f>
        <v>Camrose Days Above 30C</v>
      </c>
      <c r="AB1" s="2" t="str">
        <f>'GMT DATA'!AB1</f>
        <v>tmax.above.30.plus1SD</v>
      </c>
      <c r="AC1" s="2" t="str">
        <f>'GMT DATA'!AC1</f>
        <v>tmin.below.5.minus1SD</v>
      </c>
      <c r="AD1" s="2" t="str">
        <f>CONCATENATE($A$1," Days Below 5C")</f>
        <v>Camrose Days Below 5C</v>
      </c>
      <c r="AE1" s="2" t="str">
        <f>'GMT DATA'!AE1</f>
        <v>tmin.below.5.plus1SD</v>
      </c>
      <c r="AF1" s="2" t="str">
        <f>'GMT DATA'!AF1</f>
        <v>tmin.below.minus.30.minus1SD</v>
      </c>
      <c r="AG1" s="2" t="str">
        <f>CONCATENATE($A$1," Days Below -30C")</f>
        <v>Camrose Days Below -30C</v>
      </c>
      <c r="AH1" s="2" t="str">
        <f>'GMT DATA'!AH1</f>
        <v>tmin.below.minus.30.plus1SD</v>
      </c>
      <c r="AI1" s="2" t="str">
        <f>'GMT DATA'!AI1</f>
        <v>fall.first.freeze.minus1SD</v>
      </c>
      <c r="AJ1" s="2" t="str">
        <f>CONCATENATE($A$1," Date of First Freeze in Fall")</f>
        <v>Camrose Date of First Freeze in Fall</v>
      </c>
      <c r="AK1" s="2" t="str">
        <f>'GMT DATA'!AK1</f>
        <v>fall.first.freeze.plus1SD</v>
      </c>
      <c r="AL1" s="2" t="str">
        <f>'GMT DATA'!AL1</f>
        <v>spring.last.freeze.minus1SD</v>
      </c>
      <c r="AM1" s="2" t="str">
        <f>CONCATENATE($A$1," Date of Last Freeze in Spring")</f>
        <v>Camrose Date of Last Freeze in Spring</v>
      </c>
      <c r="AN1" s="2" t="str">
        <f>'GMT DATA'!AN1</f>
        <v>spring.last.freeze.plus1SD</v>
      </c>
      <c r="AO1" s="2" t="str">
        <f>'GMT DATA'!AO1</f>
        <v>frost.free.season.length.minus1SD</v>
      </c>
      <c r="AP1" s="2" t="str">
        <f>CONCATENATE($A$1," Length of Frost-Free Season")</f>
        <v>Camrose Length of Frost-Free Season</v>
      </c>
      <c r="AQ1" s="2" t="str">
        <f>'GMT DATA'!AQ1</f>
        <v>frost.free.season.length.plus1SD</v>
      </c>
      <c r="AR1" s="2" t="str">
        <f>'GMT DATA'!AR1</f>
        <v>growing.season.start.minus1SD</v>
      </c>
      <c r="AS1" s="2" t="str">
        <f>CONCATENATE($A$1," Start of Growing Season")</f>
        <v>Camrose Start of Growing Season</v>
      </c>
      <c r="AT1" s="2" t="str">
        <f>'GMT DATA'!AT1</f>
        <v>growing.season.start.plus1SD</v>
      </c>
      <c r="AU1" s="2" t="str">
        <f>'GMT DATA'!AU1</f>
        <v>growing.season.end.minus1SD</v>
      </c>
      <c r="AV1" s="2" t="str">
        <f>CONCATENATE($A$1," End of Growing Season ")</f>
        <v xml:space="preserve">Camrose End of Growing Season </v>
      </c>
      <c r="AW1" s="2" t="str">
        <f>'GMT DATA'!AW1</f>
        <v>growing.season.end.plus1SD</v>
      </c>
      <c r="AX1" s="2" t="str">
        <f>'GMT DATA'!AX1</f>
        <v>growing.season.length.minus1SD</v>
      </c>
      <c r="AY1" s="2" t="str">
        <f>CONCATENATE($A$1," Length of Growing Season ")</f>
        <v xml:space="preserve">Camrose Length of Growing Season </v>
      </c>
      <c r="AZ1" s="2" t="str">
        <f>'GMT DATA'!AZ1</f>
        <v>growing.season.length.plus1SD</v>
      </c>
      <c r="BA1" s="2" t="str">
        <f>'GMT DATA'!BA1</f>
        <v>degree.days.0C.minus1SD</v>
      </c>
      <c r="BB1" s="2" t="str">
        <f>CONCATENATE($A$1," Degree-Days Above 0C")</f>
        <v>Camrose Degree-Days Above 0C</v>
      </c>
      <c r="BC1" s="2" t="str">
        <f>'GMT DATA'!BC1</f>
        <v>degree.days.0C.plus1SD</v>
      </c>
      <c r="BD1" s="2" t="str">
        <f>'GMT DATA'!BD1</f>
        <v>degree.days.5C.minus1SD</v>
      </c>
      <c r="BE1" s="2" t="str">
        <f>CONCATENATE($A$1," Degree-Days Above 5C")</f>
        <v>Camrose Degree-Days Above 5C</v>
      </c>
      <c r="BF1" s="2" t="str">
        <f>'GMT DATA'!BF1</f>
        <v>degree.days.5C.plus1SD</v>
      </c>
      <c r="BG1" s="2" t="str">
        <f>'GMT DATA'!BG1</f>
        <v>degree.days.6C.minus1SD</v>
      </c>
      <c r="BH1" s="2" t="str">
        <f>CONCATENATE($A$1," Degree-Days Above 6C")</f>
        <v>Camrose Degree-Days Above 6C</v>
      </c>
      <c r="BI1" s="2" t="str">
        <f>'GMT DATA'!BI1</f>
        <v>degree.days.6C.plus1SD</v>
      </c>
      <c r="BJ1" s="2" t="str">
        <f>'GMT DATA'!BJ1</f>
        <v>degree.days.7C.minus1SD</v>
      </c>
      <c r="BK1" s="2" t="str">
        <f>CONCATENATE($A$1," Degree-Days Above 7C")</f>
        <v>Camrose Degree-Days Above 7C</v>
      </c>
      <c r="BL1" s="2" t="str">
        <f>'GMT DATA'!BL1</f>
        <v>degree.days.7C.plus1SD</v>
      </c>
      <c r="BM1" s="2" t="str">
        <f>'GMT DATA'!BM1</f>
        <v>degree.days.10C.minus1SD</v>
      </c>
      <c r="BN1" s="2" t="str">
        <f>CONCATENATE($A$1," Degree-Days Above 10C")</f>
        <v>Camrose Degree-Days Above 10C</v>
      </c>
      <c r="BO1" s="2" t="str">
        <f>'GMT DATA'!BO1</f>
        <v>degree.days.10C.plus1SD</v>
      </c>
      <c r="BP1" s="2" t="str">
        <f>'GMT DATA'!BP1</f>
        <v>degree.days.15C.minus1SD</v>
      </c>
      <c r="BQ1" s="2" t="str">
        <f>CONCATENATE($A$1," Degree-Days Above 15C")</f>
        <v>Camrose Degree-Days Above 15C</v>
      </c>
      <c r="BR1" s="2" t="str">
        <f>'GMT DATA'!BR1</f>
        <v>degree.days.15C.plus1SD</v>
      </c>
      <c r="BS1" s="2" t="str">
        <f>'GMT DATA'!BS1</f>
        <v>heating.degree.days.18C.minus1SD</v>
      </c>
      <c r="BT1" s="2" t="str">
        <f>CONCATENATE($A$1," Heating Degree-Days Below 18C")</f>
        <v>Camrose Heating Degree-Days Below 18C</v>
      </c>
      <c r="BU1" s="2" t="str">
        <f>'GMT DATA'!BU1</f>
        <v>heating.degree.days.18C.plus1SD</v>
      </c>
      <c r="BV1" s="2" t="str">
        <f>'GMT DATA'!BV1</f>
        <v>corn.heat.units.minus1SD</v>
      </c>
      <c r="BW1" s="2" t="str">
        <f>CONCATENATE($A$1," Corn Heat Units")</f>
        <v>Camrose Corn Heat Units</v>
      </c>
      <c r="BX1" s="2" t="str">
        <f>'GMT DATA'!BX1</f>
        <v>corn.heat.units.plus1SD</v>
      </c>
      <c r="BY1" s="2" t="str">
        <f>'GMT DATA'!BY1</f>
        <v>winter.sondjfma.pr.minus1SD</v>
      </c>
      <c r="BZ1" s="2" t="str">
        <f>CONCATENATE($A$1," Winter (Sep-Apr) Precipitation")</f>
        <v>Camrose Winter (Sep-Apr) Precipitation</v>
      </c>
      <c r="CA1" s="2" t="str">
        <f>'GMT DATA'!CA1</f>
        <v>winter.sondjfma.pr.plus1SD</v>
      </c>
      <c r="CB1" s="2" t="str">
        <f>'GMT DATA'!CB1</f>
        <v>growing.season.amjj.pr.minus1SD</v>
      </c>
      <c r="CC1" s="2" t="str">
        <f>CONCATENATE($A$1," Growing Season (Apr-Jul) Precipitation")</f>
        <v>Camrose Growing Season (Apr-Jul) Precipitation</v>
      </c>
      <c r="CD1" s="2" t="str">
        <f>'GMT DATA'!CD1</f>
        <v>growing.season.amjj.pr.plus1SD</v>
      </c>
      <c r="CE1" s="2" t="str">
        <f>'GMT DATA'!CE1</f>
        <v>growing.season.mjja.pr.minus1SD</v>
      </c>
      <c r="CF1" s="2" t="str">
        <f>CONCATENATE($A$1," Growing Season (May-Aug) Precipitation")</f>
        <v>Camrose Growing Season (May-Aug) Precipitation</v>
      </c>
      <c r="CG1" s="2" t="str">
        <f>'GMT DATA'!CG1</f>
        <v>growing.season.mjja.pr.plus1SD</v>
      </c>
      <c r="CH1" s="2" t="str">
        <f>'GMT DATA'!CH1</f>
        <v>wettest.day.minus1SD</v>
      </c>
      <c r="CI1" s="2" t="str">
        <f>CONCATENATE($A$1," Precipitation on Wettest Day of the Year")</f>
        <v>Camrose Precipitation on Wettest Day of the Year</v>
      </c>
      <c r="CJ1" s="2" t="str">
        <f>'GMT DATA'!CJ1</f>
        <v>wettest.day.plus1SD</v>
      </c>
      <c r="CK1" s="2" t="str">
        <f>'GMT DATA'!CK1</f>
        <v>winter.sondjfma.dry.days.minus1SD</v>
      </c>
      <c r="CL1" s="2" t="str">
        <f>CONCATENATE($A$1," Winter (Sep-Apr) Dry Days ")</f>
        <v xml:space="preserve">Camrose Winter (Sep-Apr) Dry Days </v>
      </c>
      <c r="CM1" s="2" t="str">
        <f>'GMT DATA'!CM1</f>
        <v>winter.sondjfma.dry.days.plus1SD</v>
      </c>
      <c r="CN1" s="2" t="str">
        <f>'GMT DATA'!CN1</f>
        <v>summer.mjja.dry.days.minus1SD</v>
      </c>
      <c r="CO1" s="2" t="str">
        <f>CONCATENATE($A$1," Summer (May-Aug) Dry Days ")</f>
        <v xml:space="preserve">Camrose Summer (May-Aug) Dry Days </v>
      </c>
      <c r="CP1" s="2" t="str">
        <f>'GMT DATA'!CP1</f>
        <v>summer.mjja.dry.days.plus1SD</v>
      </c>
      <c r="CQ1" s="2" t="str">
        <f>'GMT DATA'!CQ1</f>
        <v>pr.above.0.2mm.minus1SD</v>
      </c>
      <c r="CR1" s="2" t="str">
        <f>CONCATENATE($A$1," Wet Days with Precipitation Above 0.2mm ")</f>
        <v xml:space="preserve">Camrose Wet Days with Precipitation Above 0.2mm </v>
      </c>
      <c r="CS1" s="2" t="str">
        <f>'GMT DATA'!CS1</f>
        <v>pr.above.0.2mm.plus1SD</v>
      </c>
      <c r="CT1" s="2" t="str">
        <f>'GMT DATA'!CT1</f>
        <v>pr.above.25mm.minus1SD</v>
      </c>
      <c r="CU1" s="2" t="str">
        <f>CONCATENATE($A$1," Days with Precipitation Above 25mm ")</f>
        <v xml:space="preserve">Camrose Days with Precipitation Above 25mm </v>
      </c>
      <c r="CV1" s="2" t="str">
        <f>'GMT DATA'!CV1</f>
        <v>pr.above.25mm.plus1SD</v>
      </c>
      <c r="CW1" s="2" t="str">
        <f>'GMT DATA'!CW1</f>
        <v>winter.sondjfma.pr.as.snow.minus1SD</v>
      </c>
      <c r="CX1" s="2" t="str">
        <f>CONCATENATE($A$1," Percentage of Winter Precipitation as Snow")</f>
        <v>Camrose Percentage of Winter Precipitation as Snow</v>
      </c>
      <c r="CY1" s="2" t="str">
        <f>'GMT DATA'!CY1</f>
        <v>winter.sondjfma.pr.as.snow.plus1SD</v>
      </c>
      <c r="CZ1" s="2" t="str">
        <f>'GMT DATA'!CZ1</f>
        <v>annual.heat.moisture.index.minus1SD</v>
      </c>
      <c r="DA1" s="2" t="str">
        <f>CONCATENATE($A$1," Annual Heat Moisture Index")</f>
        <v>Camrose Annual Heat Moisture Index</v>
      </c>
      <c r="DB1" s="2" t="str">
        <f>'GMT DATA'!DB1</f>
        <v>annual.heat.moisture.index.plus1SD</v>
      </c>
      <c r="DC1" s="2" t="str">
        <f>'GMT DATA'!DC1</f>
        <v>summer.heat.moisture.index.minus1SD</v>
      </c>
      <c r="DD1" s="2" t="str">
        <f>CONCATENATE($A$1," Summer Heat Moisture Index")</f>
        <v>Camrose Summer Heat Moisture Index</v>
      </c>
      <c r="DE1" s="2" t="str">
        <f>'GMT DATA'!DE1</f>
        <v>summer.heat.moisture.index.plus1SD</v>
      </c>
    </row>
    <row r="2" spans="1:109">
      <c r="A2" t="str">
        <f>IF(AND('GMT DATA'!A2&lt;&gt;"NA",'GMT DATA'!A2&lt;&gt;"Inf"),'GMT DATA'!A2,"")</f>
        <v>1980-2009</v>
      </c>
      <c r="B2" s="1" t="str">
        <f>IF(AND('GMT DATA'!B2&lt;&gt;"NA",'GMT DATA'!B2&lt;&gt;"Inf"),'GMT DATA'!B2,"")</f>
        <v/>
      </c>
      <c r="C2" s="1">
        <f>IF(AND('GMT DATA'!C2&lt;&gt;"NA",'GMT DATA'!C2&lt;&gt;"Inf"),'GMT DATA'!C2,"")</f>
        <v>-10.833949219999999</v>
      </c>
      <c r="D2" s="1" t="str">
        <f>IF(AND('GMT DATA'!D2&lt;&gt;"NA",'GMT DATA'!D2&lt;&gt;"Inf"),'GMT DATA'!D2,"")</f>
        <v/>
      </c>
      <c r="E2" s="1" t="str">
        <f>IF(AND('GMT DATA'!E2&lt;&gt;"NA",'GMT DATA'!E2&lt;&gt;"Inf"),'GMT DATA'!E2,"")</f>
        <v/>
      </c>
      <c r="F2" s="1">
        <f>IF(AND('GMT DATA'!F2&lt;&gt;"NA",'GMT DATA'!F2&lt;&gt;"Inf"),'GMT DATA'!F2,"")</f>
        <v>15.550465040000001</v>
      </c>
      <c r="G2" s="1" t="str">
        <f>IF(AND('GMT DATA'!G2&lt;&gt;"NA",'GMT DATA'!G2&lt;&gt;"Inf"),'GMT DATA'!G2,"")</f>
        <v/>
      </c>
      <c r="H2" s="1" t="str">
        <f>IF(AND('GMT DATA'!H2&lt;&gt;"NA",'GMT DATA'!H2&lt;&gt;"Inf"),'GMT DATA'!H2,"")</f>
        <v/>
      </c>
      <c r="I2" s="1">
        <f>IF(AND('GMT DATA'!I2&lt;&gt;"NA",'GMT DATA'!I2&lt;&gt;"Inf"),'GMT DATA'!I2,"")</f>
        <v>14.258377360000001</v>
      </c>
      <c r="J2" s="1" t="str">
        <f>IF(AND('GMT DATA'!J2&lt;&gt;"NA",'GMT DATA'!J2&lt;&gt;"Inf"),'GMT DATA'!J2,"")</f>
        <v/>
      </c>
      <c r="K2" s="1" t="str">
        <f>IF(AND('GMT DATA'!K2&lt;&gt;"NA",'GMT DATA'!K2&lt;&gt;"Inf"),'GMT DATA'!K2,"")</f>
        <v/>
      </c>
      <c r="L2" s="1">
        <f>IF(AND('GMT DATA'!L2&lt;&gt;"NA",'GMT DATA'!L2&lt;&gt;"Inf"),'GMT DATA'!L2,"")</f>
        <v>-11.901903190000001</v>
      </c>
      <c r="M2" s="1" t="str">
        <f>IF(AND('GMT DATA'!M2&lt;&gt;"NA",'GMT DATA'!M2&lt;&gt;"Inf"),'GMT DATA'!M2,"")</f>
        <v/>
      </c>
      <c r="N2" s="1" t="str">
        <f>IF(AND('GMT DATA'!N2&lt;&gt;"NA",'GMT DATA'!N2&lt;&gt;"Inf"),'GMT DATA'!N2,"")</f>
        <v/>
      </c>
      <c r="O2" s="1">
        <f>IF(AND('GMT DATA'!O2&lt;&gt;"NA",'GMT DATA'!O2&lt;&gt;"Inf"),'GMT DATA'!O2,"")</f>
        <v>16.781318949999999</v>
      </c>
      <c r="P2" s="1" t="str">
        <f>IF(AND('GMT DATA'!P2&lt;&gt;"NA",'GMT DATA'!P2&lt;&gt;"Inf"),'GMT DATA'!P2,"")</f>
        <v/>
      </c>
      <c r="Q2" s="1" t="str">
        <f>IF(AND('GMT DATA'!Q2&lt;&gt;"NA",'GMT DATA'!Q2&lt;&gt;"Inf"),'GMT DATA'!Q2,"")</f>
        <v/>
      </c>
      <c r="R2" s="1">
        <f>IF(AND('GMT DATA'!R2&lt;&gt;"NA",'GMT DATA'!R2&lt;&gt;"Inf"),'GMT DATA'!R2,"")</f>
        <v>-37.603333220000003</v>
      </c>
      <c r="S2" s="1" t="str">
        <f>IF(AND('GMT DATA'!S2&lt;&gt;"NA",'GMT DATA'!S2&lt;&gt;"Inf"),'GMT DATA'!S2,"")</f>
        <v/>
      </c>
      <c r="T2" s="1" t="str">
        <f>IF(AND('GMT DATA'!T2&lt;&gt;"NA",'GMT DATA'!T2&lt;&gt;"Inf"),'GMT DATA'!T2,"")</f>
        <v/>
      </c>
      <c r="U2" s="1">
        <f>IF(AND('GMT DATA'!U2&lt;&gt;"NA",'GMT DATA'!U2&lt;&gt;"Inf"),'GMT DATA'!U2,"")</f>
        <v>22.940000090000002</v>
      </c>
      <c r="V2" s="1" t="str">
        <f>IF(AND('GMT DATA'!V2&lt;&gt;"NA",'GMT DATA'!V2&lt;&gt;"Inf"),'GMT DATA'!V2,"")</f>
        <v/>
      </c>
      <c r="W2" s="1" t="str">
        <f>IF(AND('GMT DATA'!W2&lt;&gt;"NA",'GMT DATA'!W2&lt;&gt;"Inf"),'GMT DATA'!W2,"")</f>
        <v/>
      </c>
      <c r="X2" s="1">
        <f>IF(AND('GMT DATA'!X2&lt;&gt;"NA",'GMT DATA'!X2&lt;&gt;"Inf"),'GMT DATA'!X2,"")</f>
        <v>30.06666667</v>
      </c>
      <c r="Y2" s="1" t="str">
        <f>IF(AND('GMT DATA'!Y2&lt;&gt;"NA",'GMT DATA'!Y2&lt;&gt;"Inf"),'GMT DATA'!Y2,"")</f>
        <v/>
      </c>
      <c r="Z2" s="1" t="str">
        <f>IF(AND('GMT DATA'!Z2&lt;&gt;"NA",'GMT DATA'!Z2&lt;&gt;"Inf"),'GMT DATA'!Z2,"")</f>
        <v/>
      </c>
      <c r="AA2" s="1">
        <f>IF(AND('GMT DATA'!AA2&lt;&gt;"NA",'GMT DATA'!AA2&lt;&gt;"Inf"),'GMT DATA'!AA2,"")</f>
        <v>4.2</v>
      </c>
      <c r="AB2" s="1" t="str">
        <f>IF(AND('GMT DATA'!AB2&lt;&gt;"NA",'GMT DATA'!AB2&lt;&gt;"Inf"),'GMT DATA'!AB2,"")</f>
        <v/>
      </c>
      <c r="AC2" s="1" t="str">
        <f>IF(AND('GMT DATA'!AC2&lt;&gt;"NA",'GMT DATA'!AC2&lt;&gt;"Inf"),'GMT DATA'!AC2,"")</f>
        <v/>
      </c>
      <c r="AD2" s="1">
        <f>IF(AND('GMT DATA'!AD2&lt;&gt;"NA",'GMT DATA'!AD2&lt;&gt;"Inf"),'GMT DATA'!AD2,"")</f>
        <v>252.03333330000001</v>
      </c>
      <c r="AE2" s="1" t="str">
        <f>IF(AND('GMT DATA'!AE2&lt;&gt;"NA",'GMT DATA'!AE2&lt;&gt;"Inf"),'GMT DATA'!AE2,"")</f>
        <v/>
      </c>
      <c r="AF2" s="1" t="str">
        <f>IF(AND('GMT DATA'!AF2&lt;&gt;"NA",'GMT DATA'!AF2&lt;&gt;"Inf"),'GMT DATA'!AF2,"")</f>
        <v/>
      </c>
      <c r="AG2" s="1">
        <f>IF(AND('GMT DATA'!AG2&lt;&gt;"NA",'GMT DATA'!AG2&lt;&gt;"Inf"),'GMT DATA'!AG2,"")</f>
        <v>9.3333333330000006</v>
      </c>
      <c r="AH2" s="1" t="str">
        <f>IF(AND('GMT DATA'!AH2&lt;&gt;"NA",'GMT DATA'!AH2&lt;&gt;"Inf"),'GMT DATA'!AH2,"")</f>
        <v/>
      </c>
      <c r="AI2" s="1" t="str">
        <f>IF(AND('GMT DATA'!AI2&lt;&gt;"NA",'GMT DATA'!AI2&lt;&gt;"Inf"),'GMT DATA'!AI2,"")</f>
        <v/>
      </c>
      <c r="AJ2" s="1">
        <f>IF(AND('GMT DATA'!AJ2&lt;&gt;"NA",'GMT DATA'!AJ2&lt;&gt;"Inf"),'GMT DATA'!AJ2,"")</f>
        <v>259.16666670000001</v>
      </c>
      <c r="AK2" s="1" t="str">
        <f>IF(AND('GMT DATA'!AK2&lt;&gt;"NA",'GMT DATA'!AK2&lt;&gt;"Inf"),'GMT DATA'!AK2,"")</f>
        <v/>
      </c>
      <c r="AL2" s="1" t="str">
        <f>IF(AND('GMT DATA'!AL2&lt;&gt;"NA",'GMT DATA'!AL2&lt;&gt;"Inf"),'GMT DATA'!AL2,"")</f>
        <v/>
      </c>
      <c r="AM2" s="1">
        <f>IF(AND('GMT DATA'!AM2&lt;&gt;"NA",'GMT DATA'!AM2&lt;&gt;"Inf"),'GMT DATA'!AM2,"")</f>
        <v>135.96666669999999</v>
      </c>
      <c r="AN2" s="1" t="str">
        <f>IF(AND('GMT DATA'!AN2&lt;&gt;"NA",'GMT DATA'!AN2&lt;&gt;"Inf"),'GMT DATA'!AN2,"")</f>
        <v/>
      </c>
      <c r="AO2" s="1" t="str">
        <f>IF(AND('GMT DATA'!AO2&lt;&gt;"NA",'GMT DATA'!AO2&lt;&gt;"Inf"),'GMT DATA'!AO2,"")</f>
        <v/>
      </c>
      <c r="AP2" s="1">
        <f>IF(AND('GMT DATA'!AP2&lt;&gt;"NA",'GMT DATA'!AP2&lt;&gt;"Inf"),'GMT DATA'!AP2,"")</f>
        <v>123.2</v>
      </c>
      <c r="AQ2" s="1" t="str">
        <f>IF(AND('GMT DATA'!AQ2&lt;&gt;"NA",'GMT DATA'!AQ2&lt;&gt;"Inf"),'GMT DATA'!AQ2,"")</f>
        <v/>
      </c>
      <c r="AR2" s="1" t="str">
        <f>IF(AND('GMT DATA'!AR2&lt;&gt;"NA",'GMT DATA'!AR2&lt;&gt;"Inf"),'GMT DATA'!AR2,"")</f>
        <v/>
      </c>
      <c r="AS2" s="1">
        <f>IF(AND('GMT DATA'!AS2&lt;&gt;"NA",'GMT DATA'!AS2&lt;&gt;"Inf"),'GMT DATA'!AS2,"")</f>
        <v>110.5333333</v>
      </c>
      <c r="AT2" s="1" t="str">
        <f>IF(AND('GMT DATA'!AT2&lt;&gt;"NA",'GMT DATA'!AT2&lt;&gt;"Inf"),'GMT DATA'!AT2,"")</f>
        <v/>
      </c>
      <c r="AU2" s="1" t="str">
        <f>IF(AND('GMT DATA'!AU2&lt;&gt;"NA",'GMT DATA'!AU2&lt;&gt;"Inf"),'GMT DATA'!AU2,"")</f>
        <v/>
      </c>
      <c r="AV2" s="1">
        <f>IF(AND('GMT DATA'!AV2&lt;&gt;"NA",'GMT DATA'!AV2&lt;&gt;"Inf"),'GMT DATA'!AV2,"")</f>
        <v>263.46666670000002</v>
      </c>
      <c r="AW2" s="1" t="str">
        <f>IF(AND('GMT DATA'!AW2&lt;&gt;"NA",'GMT DATA'!AW2&lt;&gt;"Inf"),'GMT DATA'!AW2,"")</f>
        <v/>
      </c>
      <c r="AX2" s="1" t="str">
        <f>IF(AND('GMT DATA'!AX2&lt;&gt;"NA",'GMT DATA'!AX2&lt;&gt;"Inf"),'GMT DATA'!AX2,"")</f>
        <v/>
      </c>
      <c r="AY2" s="1">
        <f>IF(AND('GMT DATA'!AY2&lt;&gt;"NA",'GMT DATA'!AY2&lt;&gt;"Inf"),'GMT DATA'!AY2,"")</f>
        <v>153.93333329999999</v>
      </c>
      <c r="AZ2" s="1" t="str">
        <f>IF(AND('GMT DATA'!AZ2&lt;&gt;"NA",'GMT DATA'!AZ2&lt;&gt;"Inf"),'GMT DATA'!AZ2,"")</f>
        <v/>
      </c>
      <c r="BA2" s="1" t="str">
        <f>IF(AND('GMT DATA'!BA2&lt;&gt;"NA",'GMT DATA'!BA2&lt;&gt;"Inf"),'GMT DATA'!BA2,"")</f>
        <v/>
      </c>
      <c r="BB2" s="1">
        <f>IF(AND('GMT DATA'!BB2&lt;&gt;"NA",'GMT DATA'!BB2&lt;&gt;"Inf"),'GMT DATA'!BB2,"")</f>
        <v>2397.0566570000001</v>
      </c>
      <c r="BC2" s="1" t="str">
        <f>IF(AND('GMT DATA'!BC2&lt;&gt;"NA",'GMT DATA'!BC2&lt;&gt;"Inf"),'GMT DATA'!BC2,"")</f>
        <v/>
      </c>
      <c r="BD2" s="1" t="str">
        <f>IF(AND('GMT DATA'!BD2&lt;&gt;"NA",'GMT DATA'!BD2&lt;&gt;"Inf"),'GMT DATA'!BD2,"")</f>
        <v/>
      </c>
      <c r="BE2" s="1">
        <f>IF(AND('GMT DATA'!BE2&lt;&gt;"NA",'GMT DATA'!BE2&lt;&gt;"Inf"),'GMT DATA'!BE2,"")</f>
        <v>1400.8899980000001</v>
      </c>
      <c r="BF2" s="1" t="str">
        <f>IF(AND('GMT DATA'!BF2&lt;&gt;"NA",'GMT DATA'!BF2&lt;&gt;"Inf"),'GMT DATA'!BF2,"")</f>
        <v/>
      </c>
      <c r="BG2" s="1" t="str">
        <f>IF(AND('GMT DATA'!BG2&lt;&gt;"NA",'GMT DATA'!BG2&lt;&gt;"Inf"),'GMT DATA'!BG2,"")</f>
        <v/>
      </c>
      <c r="BH2" s="1">
        <f>IF(AND('GMT DATA'!BH2&lt;&gt;"NA",'GMT DATA'!BH2&lt;&gt;"Inf"),'GMT DATA'!BH2,"")</f>
        <v>1230.789996</v>
      </c>
      <c r="BI2" s="1" t="str">
        <f>IF(AND('GMT DATA'!BI2&lt;&gt;"NA",'GMT DATA'!BI2&lt;&gt;"Inf"),'GMT DATA'!BI2,"")</f>
        <v/>
      </c>
      <c r="BJ2" s="1" t="str">
        <f>IF(AND('GMT DATA'!BJ2&lt;&gt;"NA",'GMT DATA'!BJ2&lt;&gt;"Inf"),'GMT DATA'!BJ2,"")</f>
        <v/>
      </c>
      <c r="BK2" s="1">
        <f>IF(AND('GMT DATA'!BK2&lt;&gt;"NA",'GMT DATA'!BK2&lt;&gt;"Inf"),'GMT DATA'!BK2,"")</f>
        <v>1070.2700030000001</v>
      </c>
      <c r="BL2" s="1" t="str">
        <f>IF(AND('GMT DATA'!BL2&lt;&gt;"NA",'GMT DATA'!BL2&lt;&gt;"Inf"),'GMT DATA'!BL2,"")</f>
        <v/>
      </c>
      <c r="BM2" s="1" t="str">
        <f>IF(AND('GMT DATA'!BM2&lt;&gt;"NA",'GMT DATA'!BM2&lt;&gt;"Inf"),'GMT DATA'!BM2,"")</f>
        <v/>
      </c>
      <c r="BN2" s="1">
        <f>IF(AND('GMT DATA'!BN2&lt;&gt;"NA",'GMT DATA'!BN2&lt;&gt;"Inf"),'GMT DATA'!BN2,"")</f>
        <v>646.42333269999995</v>
      </c>
      <c r="BO2" s="1" t="str">
        <f>IF(AND('GMT DATA'!BO2&lt;&gt;"NA",'GMT DATA'!BO2&lt;&gt;"Inf"),'GMT DATA'!BO2,"")</f>
        <v/>
      </c>
      <c r="BP2" s="1" t="str">
        <f>IF(AND('GMT DATA'!BP2&lt;&gt;"NA",'GMT DATA'!BP2&lt;&gt;"Inf"),'GMT DATA'!BP2,"")</f>
        <v/>
      </c>
      <c r="BQ2" s="1">
        <f>IF(AND('GMT DATA'!BQ2&lt;&gt;"NA",'GMT DATA'!BQ2&lt;&gt;"Inf"),'GMT DATA'!BQ2,"")</f>
        <v>167.7683337</v>
      </c>
      <c r="BR2" s="1" t="str">
        <f>IF(AND('GMT DATA'!BR2&lt;&gt;"NA",'GMT DATA'!BR2&lt;&gt;"Inf"),'GMT DATA'!BR2,"")</f>
        <v/>
      </c>
      <c r="BS2" s="1" t="str">
        <f>IF(AND('GMT DATA'!BS2&lt;&gt;"NA",'GMT DATA'!BS2&lt;&gt;"Inf"),'GMT DATA'!BS2,"")</f>
        <v/>
      </c>
      <c r="BT2" s="1">
        <f>IF(AND('GMT DATA'!BT2&lt;&gt;"NA",'GMT DATA'!BT2&lt;&gt;"Inf"),'GMT DATA'!BT2,"")</f>
        <v>5451.5866539999997</v>
      </c>
      <c r="BU2" s="1" t="str">
        <f>IF(AND('GMT DATA'!BU2&lt;&gt;"NA",'GMT DATA'!BU2&lt;&gt;"Inf"),'GMT DATA'!BU2,"")</f>
        <v/>
      </c>
      <c r="BV2" s="1" t="str">
        <f>IF(AND('GMT DATA'!BV2&lt;&gt;"NA",'GMT DATA'!BV2&lt;&gt;"Inf"),'GMT DATA'!BV2,"")</f>
        <v/>
      </c>
      <c r="BW2" s="1">
        <f>IF(AND('GMT DATA'!BW2&lt;&gt;"NA",'GMT DATA'!BW2&lt;&gt;"Inf"),'GMT DATA'!BW2,"")</f>
        <v>2007.8852340000001</v>
      </c>
      <c r="BX2" s="1" t="str">
        <f>IF(AND('GMT DATA'!BX2&lt;&gt;"NA",'GMT DATA'!BX2&lt;&gt;"Inf"),'GMT DATA'!BX2,"")</f>
        <v/>
      </c>
      <c r="BY2" s="1" t="str">
        <f>IF(AND('GMT DATA'!BY2&lt;&gt;"NA",'GMT DATA'!BY2&lt;&gt;"Inf"),'GMT DATA'!BY2,"")</f>
        <v/>
      </c>
      <c r="BZ2" s="1">
        <f>IF(AND('GMT DATA'!BZ2&lt;&gt;"NA",'GMT DATA'!BZ2&lt;&gt;"Inf"),'GMT DATA'!BZ2,"")</f>
        <v>142.88333299999999</v>
      </c>
      <c r="CA2" s="1" t="str">
        <f>IF(AND('GMT DATA'!CA2&lt;&gt;"NA",'GMT DATA'!CA2&lt;&gt;"Inf"),'GMT DATA'!CA2,"")</f>
        <v/>
      </c>
      <c r="CB2" s="1" t="str">
        <f>IF(AND('GMT DATA'!CB2&lt;&gt;"NA",'GMT DATA'!CB2&lt;&gt;"Inf"),'GMT DATA'!CB2,"")</f>
        <v/>
      </c>
      <c r="CC2" s="1">
        <f>IF(AND('GMT DATA'!CC2&lt;&gt;"NA",'GMT DATA'!CC2&lt;&gt;"Inf"),'GMT DATA'!CC2,"")</f>
        <v>205.0033335</v>
      </c>
      <c r="CD2" s="1" t="str">
        <f>IF(AND('GMT DATA'!CD2&lt;&gt;"NA",'GMT DATA'!CD2&lt;&gt;"Inf"),'GMT DATA'!CD2,"")</f>
        <v/>
      </c>
      <c r="CE2" s="1" t="str">
        <f>IF(AND('GMT DATA'!CE2&lt;&gt;"NA",'GMT DATA'!CE2&lt;&gt;"Inf"),'GMT DATA'!CE2,"")</f>
        <v/>
      </c>
      <c r="CF2" s="1">
        <f>IF(AND('GMT DATA'!CF2&lt;&gt;"NA",'GMT DATA'!CF2&lt;&gt;"Inf"),'GMT DATA'!CF2,"")</f>
        <v>238.8233348</v>
      </c>
      <c r="CG2" s="1" t="str">
        <f>IF(AND('GMT DATA'!CG2&lt;&gt;"NA",'GMT DATA'!CG2&lt;&gt;"Inf"),'GMT DATA'!CG2,"")</f>
        <v/>
      </c>
      <c r="CH2" s="1" t="str">
        <f>IF(AND('GMT DATA'!CH2&lt;&gt;"NA",'GMT DATA'!CH2&lt;&gt;"Inf"),'GMT DATA'!CH2,"")</f>
        <v/>
      </c>
      <c r="CI2" s="1">
        <f>IF(AND('GMT DATA'!CI2&lt;&gt;"NA",'GMT DATA'!CI2&lt;&gt;"Inf"),'GMT DATA'!CI2,"")</f>
        <v>31.763333379999999</v>
      </c>
      <c r="CJ2" s="1" t="str">
        <f>IF(AND('GMT DATA'!CJ2&lt;&gt;"NA",'GMT DATA'!CJ2&lt;&gt;"Inf"),'GMT DATA'!CJ2,"")</f>
        <v/>
      </c>
      <c r="CK2" s="1" t="str">
        <f>IF(AND('GMT DATA'!CK2&lt;&gt;"NA",'GMT DATA'!CK2&lt;&gt;"Inf"),'GMT DATA'!CK2,"")</f>
        <v/>
      </c>
      <c r="CL2" s="1">
        <f>IF(AND('GMT DATA'!CL2&lt;&gt;"NA",'GMT DATA'!CL2&lt;&gt;"Inf"),'GMT DATA'!CL2,"")</f>
        <v>196.16666670000001</v>
      </c>
      <c r="CM2" s="1" t="str">
        <f>IF(AND('GMT DATA'!CM2&lt;&gt;"NA",'GMT DATA'!CM2&lt;&gt;"Inf"),'GMT DATA'!CM2,"")</f>
        <v/>
      </c>
      <c r="CN2" s="1" t="str">
        <f>IF(AND('GMT DATA'!CN2&lt;&gt;"NA",'GMT DATA'!CN2&lt;&gt;"Inf"),'GMT DATA'!CN2,"")</f>
        <v/>
      </c>
      <c r="CO2" s="1">
        <f>IF(AND('GMT DATA'!CO2&lt;&gt;"NA",'GMT DATA'!CO2&lt;&gt;"Inf"),'GMT DATA'!CO2,"")</f>
        <v>79.533333330000005</v>
      </c>
      <c r="CP2" s="1" t="str">
        <f>IF(AND('GMT DATA'!CP2&lt;&gt;"NA",'GMT DATA'!CP2&lt;&gt;"Inf"),'GMT DATA'!CP2,"")</f>
        <v/>
      </c>
      <c r="CQ2" s="1" t="str">
        <f>IF(AND('GMT DATA'!CQ2&lt;&gt;"NA",'GMT DATA'!CQ2&lt;&gt;"Inf"),'GMT DATA'!CQ2,"")</f>
        <v/>
      </c>
      <c r="CR2" s="1">
        <f>IF(AND('GMT DATA'!CR2&lt;&gt;"NA",'GMT DATA'!CR2&lt;&gt;"Inf"),'GMT DATA'!CR2,"")</f>
        <v>89.533333330000005</v>
      </c>
      <c r="CS2" s="1" t="str">
        <f>IF(AND('GMT DATA'!CS2&lt;&gt;"NA",'GMT DATA'!CS2&lt;&gt;"Inf"),'GMT DATA'!CS2,"")</f>
        <v/>
      </c>
      <c r="CT2" s="1" t="str">
        <f>IF(AND('GMT DATA'!CT2&lt;&gt;"NA",'GMT DATA'!CT2&lt;&gt;"Inf"),'GMT DATA'!CT2,"")</f>
        <v/>
      </c>
      <c r="CU2" s="1">
        <f>IF(AND('GMT DATA'!CU2&lt;&gt;"NA",'GMT DATA'!CU2&lt;&gt;"Inf"),'GMT DATA'!CU2,"")</f>
        <v>1.4666666669999999</v>
      </c>
      <c r="CV2" s="1" t="str">
        <f>IF(AND('GMT DATA'!CV2&lt;&gt;"NA",'GMT DATA'!CV2&lt;&gt;"Inf"),'GMT DATA'!CV2,"")</f>
        <v/>
      </c>
      <c r="CW2" s="1" t="str">
        <f>IF(AND('GMT DATA'!CW2&lt;&gt;"NA",'GMT DATA'!CW2&lt;&gt;"Inf"),'GMT DATA'!CW2,"")</f>
        <v/>
      </c>
      <c r="CX2" s="1">
        <f>IF(AND('GMT DATA'!CX2&lt;&gt;"NA",'GMT DATA'!CX2&lt;&gt;"Inf"),'GMT DATA'!CX2,"")</f>
        <v>39.65390318</v>
      </c>
      <c r="CY2" s="1" t="str">
        <f>IF(AND('GMT DATA'!CY2&lt;&gt;"NA",'GMT DATA'!CY2&lt;&gt;"Inf"),'GMT DATA'!CY2,"")</f>
        <v/>
      </c>
      <c r="CZ2" s="1" t="str">
        <f>IF(AND('GMT DATA'!CZ2&lt;&gt;"NA",'GMT DATA'!CZ2&lt;&gt;"Inf"),'GMT DATA'!CZ2,"")</f>
        <v/>
      </c>
      <c r="DA2" s="1">
        <f>IF(AND('GMT DATA'!DA2&lt;&gt;"NA",'GMT DATA'!DA2&lt;&gt;"Inf"),'GMT DATA'!DA2,"")</f>
        <v>36.473230039999997</v>
      </c>
      <c r="DB2" s="1" t="str">
        <f>IF(AND('GMT DATA'!DB2&lt;&gt;"NA",'GMT DATA'!DB2&lt;&gt;"Inf"),'GMT DATA'!DB2,"")</f>
        <v/>
      </c>
      <c r="DC2" s="1" t="str">
        <f>IF(AND('GMT DATA'!DC2&lt;&gt;"NA",'GMT DATA'!DC2&lt;&gt;"Inf"),'GMT DATA'!DC2,"")</f>
        <v/>
      </c>
      <c r="DD2" s="1">
        <f>IF(AND('GMT DATA'!DD2&lt;&gt;"NA",'GMT DATA'!DD2&lt;&gt;"Inf"),'GMT DATA'!DD2,"")</f>
        <v>76.354196549999998</v>
      </c>
      <c r="DE2" s="1" t="str">
        <f>IF(AND('GMT DATA'!DE2&lt;&gt;"NA",'GMT DATA'!DE2&lt;&gt;"Inf"),'GMT DATA'!DE2,"")</f>
        <v/>
      </c>
    </row>
    <row r="3" spans="1:109">
      <c r="A3" t="str">
        <f>IF(AND('GMT DATA'!A3&lt;&gt;"NA",'GMT DATA'!A3&lt;&gt;"Inf"),'GMT DATA'!A3,"")</f>
        <v>+1C</v>
      </c>
      <c r="B3" s="1">
        <f>IF(AND('GMT DATA'!B3&lt;&gt;"NA",'GMT DATA'!B3&lt;&gt;"Inf"),'GMT DATA'!C3-'GMT DATA'!B3,"")</f>
        <v>0.7899922330000001</v>
      </c>
      <c r="C3" s="1">
        <f>IF(AND('GMT DATA'!C3&lt;&gt;"NA",'GMT DATA'!C3&lt;&gt;"Inf"),'GMT DATA'!C3,"")</f>
        <v>1.5889209470000001</v>
      </c>
      <c r="D3" s="1">
        <f>IF(AND('GMT DATA'!D3&lt;&gt;"NA",'GMT DATA'!D3&lt;&gt;"Inf"),'GMT DATA'!D3-'GMT DATA'!C3,"")</f>
        <v>0.78999223400000007</v>
      </c>
      <c r="E3" s="1">
        <f>IF(AND('GMT DATA'!E3&lt;&gt;"NA",'GMT DATA'!E3&lt;&gt;"Inf"),'GMT DATA'!F3-'GMT DATA'!E3,"")</f>
        <v>0.47020488999999988</v>
      </c>
      <c r="F3" s="1">
        <f>IF(AND('GMT DATA'!F3&lt;&gt;"NA",'GMT DATA'!F3&lt;&gt;"Inf"),'GMT DATA'!F3,"")</f>
        <v>1.1310924979999999</v>
      </c>
      <c r="G3" s="1">
        <f>IF(AND('GMT DATA'!G3&lt;&gt;"NA",'GMT DATA'!G3&lt;&gt;"Inf"),'GMT DATA'!G3-'GMT DATA'!F3,"")</f>
        <v>0.47020489000000021</v>
      </c>
      <c r="H3" s="1">
        <f>IF(AND('GMT DATA'!H3&lt;&gt;"NA",'GMT DATA'!H3&lt;&gt;"Inf"),'GMT DATA'!I3-'GMT DATA'!H3,"")</f>
        <v>0.40956912900000009</v>
      </c>
      <c r="I3" s="1">
        <f>IF(AND('GMT DATA'!I3&lt;&gt;"NA",'GMT DATA'!I3&lt;&gt;"Inf"),'GMT DATA'!I3,"")</f>
        <v>1.0919181490000001</v>
      </c>
      <c r="J3" s="1">
        <f>IF(AND('GMT DATA'!J3&lt;&gt;"NA",'GMT DATA'!J3&lt;&gt;"Inf"),'GMT DATA'!J3-'GMT DATA'!I3,"")</f>
        <v>0.409569128</v>
      </c>
      <c r="K3" s="1">
        <f>IF(AND('GMT DATA'!K3&lt;&gt;"NA",'GMT DATA'!K3&lt;&gt;"Inf"),'GMT DATA'!L3-'GMT DATA'!K3,"")</f>
        <v>1.0598011629999999</v>
      </c>
      <c r="L3" s="1">
        <f>IF(AND('GMT DATA'!L3&lt;&gt;"NA",'GMT DATA'!L3&lt;&gt;"Inf"),'GMT DATA'!L3,"")</f>
        <v>1.7327044730000001</v>
      </c>
      <c r="M3" s="1">
        <f>IF(AND('GMT DATA'!M3&lt;&gt;"NA",'GMT DATA'!M3&lt;&gt;"Inf"),'GMT DATA'!M3-'GMT DATA'!L3,"")</f>
        <v>1.059801164</v>
      </c>
      <c r="N3" s="1">
        <f>IF(AND('GMT DATA'!N3&lt;&gt;"NA",'GMT DATA'!N3&lt;&gt;"Inf"),'GMT DATA'!O3-'GMT DATA'!N3,"")</f>
        <v>0.48753186800000003</v>
      </c>
      <c r="O3" s="1">
        <f>IF(AND('GMT DATA'!O3&lt;&gt;"NA",'GMT DATA'!O3&lt;&gt;"Inf"),'GMT DATA'!O3,"")</f>
        <v>1.1321042640000001</v>
      </c>
      <c r="P3" s="1">
        <f>IF(AND('GMT DATA'!P3&lt;&gt;"NA",'GMT DATA'!P3&lt;&gt;"Inf"),'GMT DATA'!P3-'GMT DATA'!O3,"")</f>
        <v>0.48753186699999995</v>
      </c>
      <c r="Q3" s="1">
        <f>IF(AND('GMT DATA'!Q3&lt;&gt;"NA",'GMT DATA'!Q3&lt;&gt;"Inf"),'GMT DATA'!R3-'GMT DATA'!Q3,"")</f>
        <v>1.4423472799999999</v>
      </c>
      <c r="R3" s="1">
        <f>IF(AND('GMT DATA'!R3&lt;&gt;"NA",'GMT DATA'!R3&lt;&gt;"Inf"),'GMT DATA'!R3,"")</f>
        <v>2.515930531</v>
      </c>
      <c r="S3" s="1">
        <f>IF(AND('GMT DATA'!S3&lt;&gt;"NA",'GMT DATA'!S3&lt;&gt;"Inf"),'GMT DATA'!S3-'GMT DATA'!R3,"")</f>
        <v>1.4423472799999999</v>
      </c>
      <c r="T3" s="1">
        <f>IF(AND('GMT DATA'!T3&lt;&gt;"NA",'GMT DATA'!T3&lt;&gt;"Inf"),'GMT DATA'!U3-'GMT DATA'!T3,"")</f>
        <v>0.72151412700000006</v>
      </c>
      <c r="U3" s="1">
        <f>IF(AND('GMT DATA'!U3&lt;&gt;"NA",'GMT DATA'!U3&lt;&gt;"Inf"),'GMT DATA'!U3,"")</f>
        <v>1.216292887</v>
      </c>
      <c r="V3" s="1">
        <f>IF(AND('GMT DATA'!V3&lt;&gt;"NA",'GMT DATA'!V3&lt;&gt;"Inf"),'GMT DATA'!V3-'GMT DATA'!U3,"")</f>
        <v>0.72151412599999998</v>
      </c>
      <c r="W3" s="1">
        <f>IF(AND('GMT DATA'!W3&lt;&gt;"NA",'GMT DATA'!W3&lt;&gt;"Inf"),'GMT DATA'!X3-'GMT DATA'!W3,"")</f>
        <v>4.4889776560000003</v>
      </c>
      <c r="X3" s="1">
        <f>IF(AND('GMT DATA'!X3&lt;&gt;"NA",'GMT DATA'!X3&lt;&gt;"Inf"),'GMT DATA'!X3,"")</f>
        <v>10.07</v>
      </c>
      <c r="Y3" s="1">
        <f>IF(AND('GMT DATA'!Y3&lt;&gt;"NA",'GMT DATA'!Y3&lt;&gt;"Inf"),'GMT DATA'!Y3-'GMT DATA'!X3,"")</f>
        <v>4.4889776599999998</v>
      </c>
      <c r="Z3" s="1">
        <f>IF(AND('GMT DATA'!Z3&lt;&gt;"NA",'GMT DATA'!Z3&lt;&gt;"Inf"),'GMT DATA'!AA3-'GMT DATA'!Z3,"")</f>
        <v>2.101362248</v>
      </c>
      <c r="AA3" s="1">
        <f>IF(AND('GMT DATA'!AA3&lt;&gt;"NA",'GMT DATA'!AA3&lt;&gt;"Inf"),'GMT DATA'!AA3,"")</f>
        <v>3.7007142860000002</v>
      </c>
      <c r="AB3" s="1">
        <f>IF(AND('GMT DATA'!AB3&lt;&gt;"NA",'GMT DATA'!AB3&lt;&gt;"Inf"),'GMT DATA'!AB3-'GMT DATA'!AA3,"")</f>
        <v>2.101362247</v>
      </c>
      <c r="AC3" s="1">
        <f>IF(AND('GMT DATA'!AC3&lt;&gt;"NA",'GMT DATA'!AC3&lt;&gt;"Inf"),'GMT DATA'!AD3-'GMT DATA'!AC3,"")</f>
        <v>4.7548730700000021</v>
      </c>
      <c r="AD3" s="1">
        <f>IF(AND('GMT DATA'!AD3&lt;&gt;"NA",'GMT DATA'!AD3&lt;&gt;"Inf"),'GMT DATA'!AD3,"")</f>
        <v>-11.920714289999999</v>
      </c>
      <c r="AE3" s="1">
        <f>IF(AND('GMT DATA'!AE3&lt;&gt;"NA",'GMT DATA'!AE3&lt;&gt;"Inf"),'GMT DATA'!AE3-'GMT DATA'!AD3,"")</f>
        <v>4.7548730769999992</v>
      </c>
      <c r="AF3" s="1">
        <f>IF(AND('GMT DATA'!AF3&lt;&gt;"NA",'GMT DATA'!AF3&lt;&gt;"Inf"),'GMT DATA'!AG3-'GMT DATA'!AF3,"")</f>
        <v>1.7532990910000001</v>
      </c>
      <c r="AG3" s="1">
        <f>MAX(IF(AND('GMT DATA'!AG3&lt;&gt;"NA",'GMT DATA'!AG3&lt;&gt;"Inf"),'GMT DATA'!AG3,""),-AG$2)</f>
        <v>-3.993095238</v>
      </c>
      <c r="AH3" s="1">
        <f>MAX(0,MIN(IF(AND('GMT DATA'!AH3&lt;&gt;"NA",'GMT DATA'!AH3&lt;&gt;"Inf"),'GMT DATA'!AH3-'GMT DATA'!AG3,""),AG3+AG$2))</f>
        <v>1.7532990910000001</v>
      </c>
      <c r="AI3" s="1">
        <f>IF(AND('GMT DATA'!AI3&lt;&gt;"NA",'GMT DATA'!AI3&lt;&gt;"Inf"),'GMT DATA'!AJ3-'GMT DATA'!AI3,"")</f>
        <v>2.9854242329999998</v>
      </c>
      <c r="AJ3" s="1">
        <f>IF(AND('GMT DATA'!AJ3&lt;&gt;"NA",'GMT DATA'!AJ3&lt;&gt;"Inf"),'GMT DATA'!AJ3,"")</f>
        <v>6.2185714289999998</v>
      </c>
      <c r="AK3" s="1">
        <f>IF(AND('GMT DATA'!AK3&lt;&gt;"NA",'GMT DATA'!AK3&lt;&gt;"Inf"),'GMT DATA'!AK3-'GMT DATA'!AJ3,"")</f>
        <v>2.9854242320000006</v>
      </c>
      <c r="AL3" s="1">
        <f>IF(AND('GMT DATA'!AL3&lt;&gt;"NA",'GMT DATA'!AL3&lt;&gt;"Inf"),'GMT DATA'!AM3-'GMT DATA'!AL3,"")</f>
        <v>4.8959362609999992</v>
      </c>
      <c r="AM3" s="1">
        <f>IF(AND('GMT DATA'!AM3&lt;&gt;"NA",'GMT DATA'!AM3&lt;&gt;"Inf"),'GMT DATA'!AM3,"")</f>
        <v>-6.109047619</v>
      </c>
      <c r="AN3" s="1">
        <f>IF(AND('GMT DATA'!AN3&lt;&gt;"NA",'GMT DATA'!AN3&lt;&gt;"Inf"),'GMT DATA'!AN3-'GMT DATA'!AM3,"")</f>
        <v>4.8959362649999996</v>
      </c>
      <c r="AO3" s="1">
        <f>IF(AND('GMT DATA'!AO3&lt;&gt;"NA",'GMT DATA'!AO3&lt;&gt;"Inf"),'GMT DATA'!AP3-'GMT DATA'!AO3,"")</f>
        <v>5.9861377859999996</v>
      </c>
      <c r="AP3" s="1">
        <f>IF(AND('GMT DATA'!AP3&lt;&gt;"NA",'GMT DATA'!AP3&lt;&gt;"Inf"),'GMT DATA'!AP3,"")</f>
        <v>12.327619049999999</v>
      </c>
      <c r="AQ3" s="1">
        <f>IF(AND('GMT DATA'!AQ3&lt;&gt;"NA",'GMT DATA'!AQ3&lt;&gt;"Inf"),'GMT DATA'!AQ3-'GMT DATA'!AP3,"")</f>
        <v>5.98613778</v>
      </c>
      <c r="AR3" s="1">
        <f>IF(AND('GMT DATA'!AR3&lt;&gt;"NA",'GMT DATA'!AR3&lt;&gt;"Inf"),'GMT DATA'!AS3-'GMT DATA'!AR3,"")</f>
        <v>4.9984932180000001</v>
      </c>
      <c r="AS3" s="1">
        <f>IF(AND('GMT DATA'!AS3&lt;&gt;"NA",'GMT DATA'!AS3&lt;&gt;"Inf"),'GMT DATA'!AS3,"")</f>
        <v>-5.9769047620000002</v>
      </c>
      <c r="AT3" s="1">
        <f>IF(AND('GMT DATA'!AT3&lt;&gt;"NA",'GMT DATA'!AT3&lt;&gt;"Inf"),'GMT DATA'!AT3-'GMT DATA'!AS3,"")</f>
        <v>4.9984932149999999</v>
      </c>
      <c r="AU3" s="1">
        <f>IF(AND('GMT DATA'!AU3&lt;&gt;"NA",'GMT DATA'!AU3&lt;&gt;"Inf"),'GMT DATA'!AV3-'GMT DATA'!AU3,"")</f>
        <v>3.7465860740000001</v>
      </c>
      <c r="AV3" s="1">
        <f>IF(AND('GMT DATA'!AV3&lt;&gt;"NA",'GMT DATA'!AV3&lt;&gt;"Inf"),'GMT DATA'!AV3,"")</f>
        <v>4.6316666670000002</v>
      </c>
      <c r="AW3" s="1">
        <f>IF(AND('GMT DATA'!AW3&lt;&gt;"NA",'GMT DATA'!AW3&lt;&gt;"Inf"),'GMT DATA'!AW3-'GMT DATA'!AV3,"")</f>
        <v>3.7465860730000005</v>
      </c>
      <c r="AX3" s="1">
        <f>IF(AND('GMT DATA'!AX3&lt;&gt;"NA",'GMT DATA'!AX3&lt;&gt;"Inf"),'GMT DATA'!AY3-'GMT DATA'!AX3,"")</f>
        <v>7.0458496400000001</v>
      </c>
      <c r="AY3" s="1">
        <f>IF(AND('GMT DATA'!AY3&lt;&gt;"NA",'GMT DATA'!AY3&lt;&gt;"Inf"),'GMT DATA'!AY3,"")</f>
        <v>10.60857143</v>
      </c>
      <c r="AZ3" s="1">
        <f>IF(AND('GMT DATA'!AZ3&lt;&gt;"NA",'GMT DATA'!AZ3&lt;&gt;"Inf"),'GMT DATA'!AZ3-'GMT DATA'!AY3,"")</f>
        <v>7.0458496400000019</v>
      </c>
      <c r="BA3" s="1">
        <f>IF(AND('GMT DATA'!BA3&lt;&gt;"NA",'GMT DATA'!BA3&lt;&gt;"Inf"),'GMT DATA'!BB3-'GMT DATA'!BA3,"")</f>
        <v>90.968022499999989</v>
      </c>
      <c r="BB3" s="1">
        <f>IF(AND('GMT DATA'!BB3&lt;&gt;"NA",'GMT DATA'!BB3&lt;&gt;"Inf"),'GMT DATA'!BB3,"")</f>
        <v>252.3325839</v>
      </c>
      <c r="BC3" s="1">
        <f>IF(AND('GMT DATA'!BC3&lt;&gt;"NA",'GMT DATA'!BC3&lt;&gt;"Inf"),'GMT DATA'!BC3-'GMT DATA'!BB3,"")</f>
        <v>90.968022600000012</v>
      </c>
      <c r="BD3" s="1">
        <f>IF(AND('GMT DATA'!BD3&lt;&gt;"NA",'GMT DATA'!BD3&lt;&gt;"Inf"),'GMT DATA'!BE3-'GMT DATA'!BD3,"")</f>
        <v>74.521562799999998</v>
      </c>
      <c r="BE3" s="1">
        <f>IF(AND('GMT DATA'!BE3&lt;&gt;"NA",'GMT DATA'!BE3&lt;&gt;"Inf"),'GMT DATA'!BE3,"")</f>
        <v>198.3895646</v>
      </c>
      <c r="BF3" s="1">
        <f>IF(AND('GMT DATA'!BF3&lt;&gt;"NA",'GMT DATA'!BF3&lt;&gt;"Inf"),'GMT DATA'!BF3-'GMT DATA'!BE3,"")</f>
        <v>74.521562799999998</v>
      </c>
      <c r="BG3" s="1">
        <f>IF(AND('GMT DATA'!BG3&lt;&gt;"NA",'GMT DATA'!BG3&lt;&gt;"Inf"),'GMT DATA'!BH3-'GMT DATA'!BG3,"")</f>
        <v>70.813631999999998</v>
      </c>
      <c r="BH3" s="1">
        <f>IF(AND('GMT DATA'!BH3&lt;&gt;"NA",'GMT DATA'!BH3&lt;&gt;"Inf"),'GMT DATA'!BH3,"")</f>
        <v>188.303042</v>
      </c>
      <c r="BI3" s="1">
        <f>IF(AND('GMT DATA'!BI3&lt;&gt;"NA",'GMT DATA'!BI3&lt;&gt;"Inf"),'GMT DATA'!BI3-'GMT DATA'!BH3,"")</f>
        <v>70.813631900000019</v>
      </c>
      <c r="BJ3" s="1">
        <f>IF(AND('GMT DATA'!BJ3&lt;&gt;"NA",'GMT DATA'!BJ3&lt;&gt;"Inf"),'GMT DATA'!BK3-'GMT DATA'!BJ3,"")</f>
        <v>67.181660899999983</v>
      </c>
      <c r="BK3" s="1">
        <f>IF(AND('GMT DATA'!BK3&lt;&gt;"NA",'GMT DATA'!BK3&lt;&gt;"Inf"),'GMT DATA'!BK3,"")</f>
        <v>178.34492309999999</v>
      </c>
      <c r="BL3" s="1">
        <f>IF(AND('GMT DATA'!BL3&lt;&gt;"NA",'GMT DATA'!BL3&lt;&gt;"Inf"),'GMT DATA'!BL3-'GMT DATA'!BK3,"")</f>
        <v>67.181660900000026</v>
      </c>
      <c r="BM3" s="1">
        <f>IF(AND('GMT DATA'!BM3&lt;&gt;"NA",'GMT DATA'!BM3&lt;&gt;"Inf"),'GMT DATA'!BN3-'GMT DATA'!BM3,"")</f>
        <v>57.017357530000012</v>
      </c>
      <c r="BN3" s="1">
        <f>IF(AND('GMT DATA'!BN3&lt;&gt;"NA",'GMT DATA'!BN3&lt;&gt;"Inf"),'GMT DATA'!BN3,"")</f>
        <v>147.06494900000001</v>
      </c>
      <c r="BO3" s="1">
        <f>IF(AND('GMT DATA'!BO3&lt;&gt;"NA",'GMT DATA'!BO3&lt;&gt;"Inf"),'GMT DATA'!BO3-'GMT DATA'!BN3,"")</f>
        <v>57.017357499999974</v>
      </c>
      <c r="BP3" s="1">
        <f>IF(AND('GMT DATA'!BP3&lt;&gt;"NA",'GMT DATA'!BP3&lt;&gt;"Inf"),'GMT DATA'!BQ3-'GMT DATA'!BP3,"")</f>
        <v>36.181876560000006</v>
      </c>
      <c r="BQ3" s="1">
        <f>IF(AND('GMT DATA'!BQ3&lt;&gt;"NA",'GMT DATA'!BQ3&lt;&gt;"Inf"),'GMT DATA'!BQ3,"")</f>
        <v>82.693714760000006</v>
      </c>
      <c r="BR3" s="1">
        <f>IF(AND('GMT DATA'!BR3&lt;&gt;"NA",'GMT DATA'!BR3&lt;&gt;"Inf"),'GMT DATA'!BR3-'GMT DATA'!BQ3,"")</f>
        <v>36.18187653999999</v>
      </c>
      <c r="BS3" s="1">
        <f>IF(AND('GMT DATA'!BS3&lt;&gt;"NA",'GMT DATA'!BS3&lt;&gt;"Inf"),'GMT DATA'!BT3-'GMT DATA'!BS3,"")</f>
        <v>150.09459230000004</v>
      </c>
      <c r="BT3" s="1">
        <f>IF(AND('GMT DATA'!BT3&lt;&gt;"NA",'GMT DATA'!BT3&lt;&gt;"Inf"),'GMT DATA'!BT3,"")</f>
        <v>-435.6300473</v>
      </c>
      <c r="BU3" s="1">
        <f>IF(AND('GMT DATA'!BU3&lt;&gt;"NA",'GMT DATA'!BU3&lt;&gt;"Inf"),'GMT DATA'!BU3-'GMT DATA'!BT3,"")</f>
        <v>150.09459229999999</v>
      </c>
      <c r="BV3" s="1">
        <f>IF(AND('GMT DATA'!BV3&lt;&gt;"NA",'GMT DATA'!BV3&lt;&gt;"Inf"),'GMT DATA'!BW3-'GMT DATA'!BV3,"")</f>
        <v>100.78249409999998</v>
      </c>
      <c r="BW3" s="1">
        <f>IF(AND('GMT DATA'!BW3&lt;&gt;"NA",'GMT DATA'!BW3&lt;&gt;"Inf"),'GMT DATA'!BW3,"")</f>
        <v>298.48546069999998</v>
      </c>
      <c r="BX3" s="1">
        <f>IF(AND('GMT DATA'!BX3&lt;&gt;"NA",'GMT DATA'!BX3&lt;&gt;"Inf"),'GMT DATA'!BX3-'GMT DATA'!BW3,"")</f>
        <v>100.78249410000001</v>
      </c>
      <c r="BY3" s="4">
        <f>IF(AND('GMT DATA'!BY3&lt;&gt;"NA",'GMT DATA'!BY3&lt;&gt;"Inf"),'GMT DATA'!BZ3-'GMT DATA'!BY3,"")</f>
        <v>8.3406115000000003E-2</v>
      </c>
      <c r="BZ3" s="4">
        <f>IF(AND('GMT DATA'!BZ3&lt;&gt;"NA",'GMT DATA'!BZ3&lt;&gt;"Inf"),'GMT DATA'!BZ3,"")</f>
        <v>0.115668358</v>
      </c>
      <c r="CA3" s="4">
        <f>IF(AND('GMT DATA'!CA3&lt;&gt;"NA",'GMT DATA'!CA3&lt;&gt;"Inf"),'GMT DATA'!CA3-'GMT DATA'!BZ3,"")</f>
        <v>8.3406116000000002E-2</v>
      </c>
      <c r="CB3" s="4">
        <f>IF(AND('GMT DATA'!CB3&lt;&gt;"NA",'GMT DATA'!CB3&lt;&gt;"Inf"),'GMT DATA'!CC3-'GMT DATA'!CB3,"")</f>
        <v>0.13353238200000001</v>
      </c>
      <c r="CC3" s="4">
        <f>IF(AND('GMT DATA'!CC3&lt;&gt;"NA",'GMT DATA'!CC3&lt;&gt;"Inf"),'GMT DATA'!CC3,"")</f>
        <v>4.4350169000000002E-2</v>
      </c>
      <c r="CD3" s="4">
        <f>IF(AND('GMT DATA'!CD3&lt;&gt;"NA",'GMT DATA'!CD3&lt;&gt;"Inf"),'GMT DATA'!CD3-'GMT DATA'!CC3,"")</f>
        <v>0.13353238200000001</v>
      </c>
      <c r="CE3" s="4">
        <f>IF(AND('GMT DATA'!CE3&lt;&gt;"NA",'GMT DATA'!CE3&lt;&gt;"Inf"),'GMT DATA'!CF3-'GMT DATA'!CE3,"")</f>
        <v>0.12731669800000001</v>
      </c>
      <c r="CF3" s="4">
        <f>IF(AND('GMT DATA'!CF3&lt;&gt;"NA",'GMT DATA'!CF3&lt;&gt;"Inf"),'GMT DATA'!CF3,"")</f>
        <v>1.0851235000000001E-2</v>
      </c>
      <c r="CG3" s="4">
        <f>IF(AND('GMT DATA'!CG3&lt;&gt;"NA",'GMT DATA'!CG3&lt;&gt;"Inf"),'GMT DATA'!CG3-'GMT DATA'!CF3,"")</f>
        <v>0.12731669800000001</v>
      </c>
      <c r="CH3" s="1">
        <f>IF(AND('GMT DATA'!CH3&lt;&gt;"NA",'GMT DATA'!CH3&lt;&gt;"Inf"),'GMT DATA'!CI3-'GMT DATA'!CH3,"")</f>
        <v>5.8006765829999996</v>
      </c>
      <c r="CI3" s="1">
        <f>IF(AND('GMT DATA'!CI3&lt;&gt;"NA",'GMT DATA'!CI3&lt;&gt;"Inf"),'GMT DATA'!CI3,"")</f>
        <v>2.1771475530000002</v>
      </c>
      <c r="CJ3" s="1">
        <f>IF(AND('GMT DATA'!CJ3&lt;&gt;"NA",'GMT DATA'!CJ3&lt;&gt;"Inf"),'GMT DATA'!CJ3-'GMT DATA'!CI3,"")</f>
        <v>5.8006765819999995</v>
      </c>
      <c r="CK3" s="1">
        <f>IF(AND('GMT DATA'!CK3&lt;&gt;"NA",'GMT DATA'!CK3&lt;&gt;"Inf"),'GMT DATA'!CL3-'GMT DATA'!CK3,"")</f>
        <v>2.3255973750000001</v>
      </c>
      <c r="CL3" s="1">
        <f>IF(AND('GMT DATA'!CL3&lt;&gt;"NA",'GMT DATA'!CL3&lt;&gt;"Inf"),'GMT DATA'!CL3,"")</f>
        <v>-1.8119047619999999</v>
      </c>
      <c r="CM3" s="1">
        <f>IF(AND('GMT DATA'!CM3&lt;&gt;"NA",'GMT DATA'!CM3&lt;&gt;"Inf"),'GMT DATA'!CM3-'GMT DATA'!CL3,"")</f>
        <v>2.3255973750000001</v>
      </c>
      <c r="CN3" s="1">
        <f>IF(AND('GMT DATA'!CN3&lt;&gt;"NA",'GMT DATA'!CN3&lt;&gt;"Inf"),'GMT DATA'!CO3-'GMT DATA'!CN3,"")</f>
        <v>3.1996346600000001</v>
      </c>
      <c r="CO3" s="1">
        <f>IF(AND('GMT DATA'!CO3&lt;&gt;"NA",'GMT DATA'!CO3&lt;&gt;"Inf"),'GMT DATA'!CO3,"")</f>
        <v>0.19071428600000001</v>
      </c>
      <c r="CP3" s="1">
        <f>IF(AND('GMT DATA'!CP3&lt;&gt;"NA",'GMT DATA'!CP3&lt;&gt;"Inf"),'GMT DATA'!CP3-'GMT DATA'!CO3,"")</f>
        <v>3.199634659</v>
      </c>
      <c r="CQ3" s="1">
        <f>IF(AND('GMT DATA'!CQ3&lt;&gt;"NA",'GMT DATA'!CQ3&lt;&gt;"Inf"),'GMT DATA'!CR3-'GMT DATA'!CQ3,"")</f>
        <v>4.2500479909999997</v>
      </c>
      <c r="CR3" s="1">
        <f>IF(AND('GMT DATA'!CR3&lt;&gt;"NA",'GMT DATA'!CR3&lt;&gt;"Inf"),'GMT DATA'!CR3,"")</f>
        <v>1.565952381</v>
      </c>
      <c r="CS3" s="1">
        <f>IF(AND('GMT DATA'!CS3&lt;&gt;"NA",'GMT DATA'!CS3&lt;&gt;"Inf"),'GMT DATA'!CS3-'GMT DATA'!CR3,"")</f>
        <v>4.2500479910000006</v>
      </c>
      <c r="CT3" s="1">
        <f>IF(AND('GMT DATA'!CT3&lt;&gt;"NA",'GMT DATA'!CT3&lt;&gt;"Inf"),'GMT DATA'!CU3-'GMT DATA'!CT3,"")</f>
        <v>0.58277294000000002</v>
      </c>
      <c r="CU3" s="1">
        <f>IF(AND('GMT DATA'!CU3&lt;&gt;"NA",'GMT DATA'!CU3&lt;&gt;"Inf"),'GMT DATA'!CU3,"")</f>
        <v>0.12761904800000001</v>
      </c>
      <c r="CV3" s="1">
        <f>IF(AND('GMT DATA'!CV3&lt;&gt;"NA",'GMT DATA'!CV3&lt;&gt;"Inf"),'GMT DATA'!CV3-'GMT DATA'!CU3,"")</f>
        <v>0.58277293899999993</v>
      </c>
      <c r="CW3" s="1">
        <f>IF(AND('GMT DATA'!CW3&lt;&gt;"NA",'GMT DATA'!CW3&lt;&gt;"Inf"),'GMT DATA'!CX3-'GMT DATA'!CW3,"")</f>
        <v>9.467486600000001E-2</v>
      </c>
      <c r="CX3" s="1">
        <f>IF(AND('GMT DATA'!CX3&lt;&gt;"NA",'GMT DATA'!CX3&lt;&gt;"Inf"),'GMT DATA'!CX3,"")</f>
        <v>-7.1603455999999996E-2</v>
      </c>
      <c r="CY3" s="1">
        <f>IF(AND('GMT DATA'!CY3&lt;&gt;"NA",'GMT DATA'!CY3&lt;&gt;"Inf"),'GMT DATA'!CY3-'GMT DATA'!CX3,"")</f>
        <v>9.4674865999999996E-2</v>
      </c>
      <c r="CZ3" s="1">
        <f>IF(AND('GMT DATA'!CZ3&lt;&gt;"NA",'GMT DATA'!CZ3&lt;&gt;"Inf"),'GMT DATA'!DA3-'GMT DATA'!CZ3,"")</f>
        <v>2.6230754090000001</v>
      </c>
      <c r="DA3" s="1">
        <f>IF(AND('GMT DATA'!DA3&lt;&gt;"NA",'GMT DATA'!DA3&lt;&gt;"Inf"),'GMT DATA'!DA3,"")</f>
        <v>1.5177745330000001</v>
      </c>
      <c r="DB3" s="1">
        <f>IF(AND('GMT DATA'!DB3&lt;&gt;"NA",'GMT DATA'!DB3&lt;&gt;"Inf"),'GMT DATA'!DB3-'GMT DATA'!DA3,"")</f>
        <v>2.6230754100000002</v>
      </c>
      <c r="DC3" s="1">
        <f>IF(AND('GMT DATA'!DC3&lt;&gt;"NA",'GMT DATA'!DC3&lt;&gt;"Inf"),'GMT DATA'!DD3-'GMT DATA'!DC3,"")</f>
        <v>13.118807926000001</v>
      </c>
      <c r="DD3" s="1">
        <f>IF(AND('GMT DATA'!DD3&lt;&gt;"NA",'GMT DATA'!DD3&lt;&gt;"Inf"),'GMT DATA'!DD3,"")</f>
        <v>2.5137618060000002</v>
      </c>
      <c r="DE3" s="1">
        <f>IF(AND('GMT DATA'!DE3&lt;&gt;"NA",'GMT DATA'!DE3&lt;&gt;"Inf"),'GMT DATA'!DE3-'GMT DATA'!DD3,"")</f>
        <v>13.118807924</v>
      </c>
    </row>
    <row r="4" spans="1:109">
      <c r="A4" t="str">
        <f>IF(AND('GMT DATA'!A4&lt;&gt;"NA",'GMT DATA'!A4&lt;&gt;"Inf"),'GMT DATA'!A4,"")</f>
        <v>+1.5C</v>
      </c>
      <c r="B4" s="1">
        <f>IF(AND('GMT DATA'!B4&lt;&gt;"NA",'GMT DATA'!B4&lt;&gt;"Inf"),'GMT DATA'!C4-'GMT DATA'!B4,"")</f>
        <v>1.1888587840000002</v>
      </c>
      <c r="C4" s="1">
        <f>IF(AND('GMT DATA'!C4&lt;&gt;"NA",'GMT DATA'!C4&lt;&gt;"Inf"),'GMT DATA'!C4,"")</f>
        <v>2.1748262610000002</v>
      </c>
      <c r="D4" s="1">
        <f>IF(AND('GMT DATA'!D4&lt;&gt;"NA",'GMT DATA'!D4&lt;&gt;"Inf"),'GMT DATA'!D4-'GMT DATA'!C4,"")</f>
        <v>1.1888587849999999</v>
      </c>
      <c r="E4" s="1">
        <f>IF(AND('GMT DATA'!E4&lt;&gt;"NA",'GMT DATA'!E4&lt;&gt;"Inf"),'GMT DATA'!F4-'GMT DATA'!E4,"")</f>
        <v>0.60154097300000009</v>
      </c>
      <c r="F4" s="1">
        <f>IF(AND('GMT DATA'!F4&lt;&gt;"NA",'GMT DATA'!F4&lt;&gt;"Inf"),'GMT DATA'!F4,"")</f>
        <v>1.9648126530000001</v>
      </c>
      <c r="G4" s="1">
        <f>IF(AND('GMT DATA'!G4&lt;&gt;"NA",'GMT DATA'!G4&lt;&gt;"Inf"),'GMT DATA'!G4-'GMT DATA'!F4,"")</f>
        <v>0.60154097300000009</v>
      </c>
      <c r="H4" s="1">
        <f>IF(AND('GMT DATA'!H4&lt;&gt;"NA",'GMT DATA'!H4&lt;&gt;"Inf"),'GMT DATA'!I4-'GMT DATA'!H4,"")</f>
        <v>0.52227097000000011</v>
      </c>
      <c r="I4" s="1">
        <f>IF(AND('GMT DATA'!I4&lt;&gt;"NA",'GMT DATA'!I4&lt;&gt;"Inf"),'GMT DATA'!I4,"")</f>
        <v>1.8599918070000001</v>
      </c>
      <c r="J4" s="1">
        <f>IF(AND('GMT DATA'!J4&lt;&gt;"NA",'GMT DATA'!J4&lt;&gt;"Inf"),'GMT DATA'!J4-'GMT DATA'!I4,"")</f>
        <v>0.52227097099999975</v>
      </c>
      <c r="K4" s="1">
        <f>IF(AND('GMT DATA'!K4&lt;&gt;"NA",'GMT DATA'!K4&lt;&gt;"Inf"),'GMT DATA'!L4-'GMT DATA'!K4,"")</f>
        <v>1.1996571679999999</v>
      </c>
      <c r="L4" s="1">
        <f>IF(AND('GMT DATA'!L4&lt;&gt;"NA",'GMT DATA'!L4&lt;&gt;"Inf"),'GMT DATA'!L4,"")</f>
        <v>2.112302905</v>
      </c>
      <c r="M4" s="1">
        <f>IF(AND('GMT DATA'!M4&lt;&gt;"NA",'GMT DATA'!M4&lt;&gt;"Inf"),'GMT DATA'!M4-'GMT DATA'!L4,"")</f>
        <v>1.1996571679999999</v>
      </c>
      <c r="N4" s="1">
        <f>IF(AND('GMT DATA'!N4&lt;&gt;"NA",'GMT DATA'!N4&lt;&gt;"Inf"),'GMT DATA'!O4-'GMT DATA'!N4,"")</f>
        <v>0.742249771</v>
      </c>
      <c r="O4" s="1">
        <f>IF(AND('GMT DATA'!O4&lt;&gt;"NA",'GMT DATA'!O4&lt;&gt;"Inf"),'GMT DATA'!O4,"")</f>
        <v>1.956126918</v>
      </c>
      <c r="P4" s="1">
        <f>IF(AND('GMT DATA'!P4&lt;&gt;"NA",'GMT DATA'!P4&lt;&gt;"Inf"),'GMT DATA'!P4-'GMT DATA'!O4,"")</f>
        <v>0.74224977000000014</v>
      </c>
      <c r="Q4" s="1">
        <f>IF(AND('GMT DATA'!Q4&lt;&gt;"NA",'GMT DATA'!Q4&lt;&gt;"Inf"),'GMT DATA'!R4-'GMT DATA'!Q4,"")</f>
        <v>1.8708037519999998</v>
      </c>
      <c r="R4" s="1">
        <f>IF(AND('GMT DATA'!R4&lt;&gt;"NA",'GMT DATA'!R4&lt;&gt;"Inf"),'GMT DATA'!R4,"")</f>
        <v>3.5520993559999998</v>
      </c>
      <c r="S4" s="1">
        <f>IF(AND('GMT DATA'!S4&lt;&gt;"NA",'GMT DATA'!S4&lt;&gt;"Inf"),'GMT DATA'!S4-'GMT DATA'!R4,"")</f>
        <v>1.870803751</v>
      </c>
      <c r="T4" s="1">
        <f>IF(AND('GMT DATA'!T4&lt;&gt;"NA",'GMT DATA'!T4&lt;&gt;"Inf"),'GMT DATA'!U4-'GMT DATA'!T4,"")</f>
        <v>1.0759578740000002</v>
      </c>
      <c r="U4" s="1">
        <f>IF(AND('GMT DATA'!U4&lt;&gt;"NA",'GMT DATA'!U4&lt;&gt;"Inf"),'GMT DATA'!U4,"")</f>
        <v>2.3077565340000001</v>
      </c>
      <c r="V4" s="1">
        <f>IF(AND('GMT DATA'!V4&lt;&gt;"NA",'GMT DATA'!V4&lt;&gt;"Inf"),'GMT DATA'!V4-'GMT DATA'!U4,"")</f>
        <v>1.0759578739999998</v>
      </c>
      <c r="W4" s="1">
        <f>IF(AND('GMT DATA'!W4&lt;&gt;"NA",'GMT DATA'!W4&lt;&gt;"Inf"),'GMT DATA'!X4-'GMT DATA'!W4,"")</f>
        <v>7.2807591400000007</v>
      </c>
      <c r="X4" s="1">
        <f>IF(AND('GMT DATA'!X4&lt;&gt;"NA",'GMT DATA'!X4&lt;&gt;"Inf"),'GMT DATA'!X4,"")</f>
        <v>18.32</v>
      </c>
      <c r="Y4" s="1">
        <f>IF(AND('GMT DATA'!Y4&lt;&gt;"NA",'GMT DATA'!Y4&lt;&gt;"Inf"),'GMT DATA'!Y4-'GMT DATA'!X4,"")</f>
        <v>7.2807591400000007</v>
      </c>
      <c r="Z4" s="1">
        <f>IF(AND('GMT DATA'!Z4&lt;&gt;"NA",'GMT DATA'!Z4&lt;&gt;"Inf"),'GMT DATA'!AA4-'GMT DATA'!Z4,"")</f>
        <v>4.4068026910000011</v>
      </c>
      <c r="AA4" s="1">
        <f>IF(AND('GMT DATA'!AA4&lt;&gt;"NA",'GMT DATA'!AA4&lt;&gt;"Inf"),'GMT DATA'!AA4,"")</f>
        <v>8.0078571430000007</v>
      </c>
      <c r="AB4" s="1">
        <f>IF(AND('GMT DATA'!AB4&lt;&gt;"NA",'GMT DATA'!AB4&lt;&gt;"Inf"),'GMT DATA'!AB4-'GMT DATA'!AA4,"")</f>
        <v>4.406802686999999</v>
      </c>
      <c r="AC4" s="1">
        <f>IF(AND('GMT DATA'!AC4&lt;&gt;"NA",'GMT DATA'!AC4&lt;&gt;"Inf"),'GMT DATA'!AD4-'GMT DATA'!AC4,"")</f>
        <v>5.0553608499999996</v>
      </c>
      <c r="AD4" s="1">
        <f>IF(AND('GMT DATA'!AD4&lt;&gt;"NA",'GMT DATA'!AD4&lt;&gt;"Inf"),'GMT DATA'!AD4,"")</f>
        <v>-19.589761899999999</v>
      </c>
      <c r="AE4" s="1">
        <f>IF(AND('GMT DATA'!AE4&lt;&gt;"NA",'GMT DATA'!AE4&lt;&gt;"Inf"),'GMT DATA'!AE4-'GMT DATA'!AD4,"")</f>
        <v>5.0553608399999987</v>
      </c>
      <c r="AF4" s="1">
        <f>IF(AND('GMT DATA'!AF4&lt;&gt;"NA",'GMT DATA'!AF4&lt;&gt;"Inf"),'GMT DATA'!AG4-'GMT DATA'!AF4,"")</f>
        <v>2.8985608960000002</v>
      </c>
      <c r="AG4" s="1">
        <f>MAX(IF(AND('GMT DATA'!AG4&lt;&gt;"NA",'GMT DATA'!AG4&lt;&gt;"Inf"),'GMT DATA'!AG4,""),-AG$2)</f>
        <v>-5.1026190480000002</v>
      </c>
      <c r="AH4" s="1">
        <f>MAX(0,MIN(IF(AND('GMT DATA'!AH4&lt;&gt;"NA",'GMT DATA'!AH4&lt;&gt;"Inf"),'GMT DATA'!AH4-'GMT DATA'!AG4,""),AG4+AG$2))</f>
        <v>2.8985608970000003</v>
      </c>
      <c r="AI4" s="1">
        <f>IF(AND('GMT DATA'!AI4&lt;&gt;"NA",'GMT DATA'!AI4&lt;&gt;"Inf"),'GMT DATA'!AJ4-'GMT DATA'!AI4,"")</f>
        <v>3.9178653850000007</v>
      </c>
      <c r="AJ4" s="1">
        <f>IF(AND('GMT DATA'!AJ4&lt;&gt;"NA",'GMT DATA'!AJ4&lt;&gt;"Inf"),'GMT DATA'!AJ4,"")</f>
        <v>9.8709523810000004</v>
      </c>
      <c r="AK4" s="1">
        <f>IF(AND('GMT DATA'!AK4&lt;&gt;"NA",'GMT DATA'!AK4&lt;&gt;"Inf"),'GMT DATA'!AK4-'GMT DATA'!AJ4,"")</f>
        <v>3.9178653889999993</v>
      </c>
      <c r="AL4" s="1">
        <f>IF(AND('GMT DATA'!AL4&lt;&gt;"NA",'GMT DATA'!AL4&lt;&gt;"Inf"),'GMT DATA'!AM4-'GMT DATA'!AL4,"")</f>
        <v>5.4376575930000008</v>
      </c>
      <c r="AM4" s="1">
        <f>IF(AND('GMT DATA'!AM4&lt;&gt;"NA",'GMT DATA'!AM4&lt;&gt;"Inf"),'GMT DATA'!AM4,"")</f>
        <v>-9.4471428569999993</v>
      </c>
      <c r="AN4" s="1">
        <f>IF(AND('GMT DATA'!AN4&lt;&gt;"NA",'GMT DATA'!AN4&lt;&gt;"Inf"),'GMT DATA'!AN4-'GMT DATA'!AM4,"")</f>
        <v>5.4376575889999996</v>
      </c>
      <c r="AO4" s="1">
        <f>IF(AND('GMT DATA'!AO4&lt;&gt;"NA",'GMT DATA'!AO4&lt;&gt;"Inf"),'GMT DATA'!AP4-'GMT DATA'!AO4,"")</f>
        <v>6.5900759000000022</v>
      </c>
      <c r="AP4" s="1">
        <f>IF(AND('GMT DATA'!AP4&lt;&gt;"NA",'GMT DATA'!AP4&lt;&gt;"Inf"),'GMT DATA'!AP4,"")</f>
        <v>19.318095240000002</v>
      </c>
      <c r="AQ4" s="1">
        <f>IF(AND('GMT DATA'!AQ4&lt;&gt;"NA",'GMT DATA'!AQ4&lt;&gt;"Inf"),'GMT DATA'!AQ4-'GMT DATA'!AP4,"")</f>
        <v>6.5900758999999987</v>
      </c>
      <c r="AR4" s="1">
        <f>IF(AND('GMT DATA'!AR4&lt;&gt;"NA",'GMT DATA'!AR4&lt;&gt;"Inf"),'GMT DATA'!AS4-'GMT DATA'!AR4,"")</f>
        <v>6.7555516190000002</v>
      </c>
      <c r="AS4" s="1">
        <f>IF(AND('GMT DATA'!AS4&lt;&gt;"NA",'GMT DATA'!AS4&lt;&gt;"Inf"),'GMT DATA'!AS4,"")</f>
        <v>-8.4959523810000004</v>
      </c>
      <c r="AT4" s="1">
        <f>IF(AND('GMT DATA'!AT4&lt;&gt;"NA",'GMT DATA'!AT4&lt;&gt;"Inf"),'GMT DATA'!AT4-'GMT DATA'!AS4,"")</f>
        <v>6.7555516190000002</v>
      </c>
      <c r="AU4" s="1">
        <f>IF(AND('GMT DATA'!AU4&lt;&gt;"NA",'GMT DATA'!AU4&lt;&gt;"Inf"),'GMT DATA'!AV4-'GMT DATA'!AU4,"")</f>
        <v>4.9101411670000008</v>
      </c>
      <c r="AV4" s="1">
        <f>IF(AND('GMT DATA'!AV4&lt;&gt;"NA",'GMT DATA'!AV4&lt;&gt;"Inf"),'GMT DATA'!AV4,"")</f>
        <v>7.8745238100000003</v>
      </c>
      <c r="AW4" s="1">
        <f>IF(AND('GMT DATA'!AW4&lt;&gt;"NA",'GMT DATA'!AW4&lt;&gt;"Inf"),'GMT DATA'!AW4-'GMT DATA'!AV4,"")</f>
        <v>4.9101411700000002</v>
      </c>
      <c r="AX4" s="1">
        <f>IF(AND('GMT DATA'!AX4&lt;&gt;"NA",'GMT DATA'!AX4&lt;&gt;"Inf"),'GMT DATA'!AY4-'GMT DATA'!AX4,"")</f>
        <v>8.7618928570000012</v>
      </c>
      <c r="AY4" s="1">
        <f>IF(AND('GMT DATA'!AY4&lt;&gt;"NA",'GMT DATA'!AY4&lt;&gt;"Inf"),'GMT DATA'!AY4,"")</f>
        <v>16.370476190000002</v>
      </c>
      <c r="AZ4" s="1">
        <f>IF(AND('GMT DATA'!AZ4&lt;&gt;"NA",'GMT DATA'!AZ4&lt;&gt;"Inf"),'GMT DATA'!AZ4-'GMT DATA'!AY4,"")</f>
        <v>8.7618928599999997</v>
      </c>
      <c r="BA4" s="1">
        <f>IF(AND('GMT DATA'!BA4&lt;&gt;"NA",'GMT DATA'!BA4&lt;&gt;"Inf"),'GMT DATA'!BB4-'GMT DATA'!BA4,"")</f>
        <v>124.99031300000001</v>
      </c>
      <c r="BB4" s="1">
        <f>IF(AND('GMT DATA'!BB4&lt;&gt;"NA",'GMT DATA'!BB4&lt;&gt;"Inf"),'GMT DATA'!BB4,"")</f>
        <v>422.9749261</v>
      </c>
      <c r="BC4" s="1">
        <f>IF(AND('GMT DATA'!BC4&lt;&gt;"NA",'GMT DATA'!BC4&lt;&gt;"Inf"),'GMT DATA'!BC4-'GMT DATA'!BB4,"")</f>
        <v>124.99031289999999</v>
      </c>
      <c r="BD4" s="1">
        <f>IF(AND('GMT DATA'!BD4&lt;&gt;"NA",'GMT DATA'!BD4&lt;&gt;"Inf"),'GMT DATA'!BE4-'GMT DATA'!BD4,"")</f>
        <v>103.80652400000002</v>
      </c>
      <c r="BE4" s="1">
        <f>IF(AND('GMT DATA'!BE4&lt;&gt;"NA",'GMT DATA'!BE4&lt;&gt;"Inf"),'GMT DATA'!BE4,"")</f>
        <v>344.51845400000002</v>
      </c>
      <c r="BF4" s="1">
        <f>IF(AND('GMT DATA'!BF4&lt;&gt;"NA",'GMT DATA'!BF4&lt;&gt;"Inf"),'GMT DATA'!BF4-'GMT DATA'!BE4,"")</f>
        <v>103.80652399999997</v>
      </c>
      <c r="BG4" s="1">
        <f>IF(AND('GMT DATA'!BG4&lt;&gt;"NA",'GMT DATA'!BG4&lt;&gt;"Inf"),'GMT DATA'!BH4-'GMT DATA'!BG4,"")</f>
        <v>98.582992099999984</v>
      </c>
      <c r="BH4" s="1">
        <f>IF(AND('GMT DATA'!BH4&lt;&gt;"NA",'GMT DATA'!BH4&lt;&gt;"Inf"),'GMT DATA'!BH4,"")</f>
        <v>328.56025069999998</v>
      </c>
      <c r="BI4" s="1">
        <f>IF(AND('GMT DATA'!BI4&lt;&gt;"NA",'GMT DATA'!BI4&lt;&gt;"Inf"),'GMT DATA'!BI4-'GMT DATA'!BH4,"")</f>
        <v>98.582992100000013</v>
      </c>
      <c r="BJ4" s="1">
        <f>IF(AND('GMT DATA'!BJ4&lt;&gt;"NA",'GMT DATA'!BJ4&lt;&gt;"Inf"),'GMT DATA'!BK4-'GMT DATA'!BJ4,"")</f>
        <v>93.433104000000014</v>
      </c>
      <c r="BK4" s="1">
        <f>IF(AND('GMT DATA'!BK4&lt;&gt;"NA",'GMT DATA'!BK4&lt;&gt;"Inf"),'GMT DATA'!BK4,"")</f>
        <v>312.57046830000002</v>
      </c>
      <c r="BL4" s="1">
        <f>IF(AND('GMT DATA'!BL4&lt;&gt;"NA",'GMT DATA'!BL4&lt;&gt;"Inf"),'GMT DATA'!BL4-'GMT DATA'!BK4,"")</f>
        <v>93.43310409999998</v>
      </c>
      <c r="BM4" s="1">
        <f>IF(AND('GMT DATA'!BM4&lt;&gt;"NA",'GMT DATA'!BM4&lt;&gt;"Inf"),'GMT DATA'!BN4-'GMT DATA'!BM4,"")</f>
        <v>79.55866069999999</v>
      </c>
      <c r="BN4" s="1">
        <f>IF(AND('GMT DATA'!BN4&lt;&gt;"NA",'GMT DATA'!BN4&lt;&gt;"Inf"),'GMT DATA'!BN4,"")</f>
        <v>261.93262809999999</v>
      </c>
      <c r="BO4" s="1">
        <f>IF(AND('GMT DATA'!BO4&lt;&gt;"NA",'GMT DATA'!BO4&lt;&gt;"Inf"),'GMT DATA'!BO4-'GMT DATA'!BN4,"")</f>
        <v>79.558660799999984</v>
      </c>
      <c r="BP4" s="1">
        <f>IF(AND('GMT DATA'!BP4&lt;&gt;"NA",'GMT DATA'!BP4&lt;&gt;"Inf"),'GMT DATA'!BQ4-'GMT DATA'!BP4,"")</f>
        <v>56.234097619999986</v>
      </c>
      <c r="BQ4" s="1">
        <f>IF(AND('GMT DATA'!BQ4&lt;&gt;"NA",'GMT DATA'!BQ4&lt;&gt;"Inf"),'GMT DATA'!BQ4,"")</f>
        <v>156.09126749999999</v>
      </c>
      <c r="BR4" s="1">
        <f>IF(AND('GMT DATA'!BR4&lt;&gt;"NA",'GMT DATA'!BR4&lt;&gt;"Inf"),'GMT DATA'!BR4-'GMT DATA'!BQ4,"")</f>
        <v>56.234097700000007</v>
      </c>
      <c r="BS4" s="1">
        <f>IF(AND('GMT DATA'!BS4&lt;&gt;"NA",'GMT DATA'!BS4&lt;&gt;"Inf"),'GMT DATA'!BT4-'GMT DATA'!BS4,"")</f>
        <v>212.89112570000009</v>
      </c>
      <c r="BT4" s="1">
        <f>IF(AND('GMT DATA'!BT4&lt;&gt;"NA",'GMT DATA'!BT4&lt;&gt;"Inf"),'GMT DATA'!BT4,"")</f>
        <v>-649.24223689999997</v>
      </c>
      <c r="BU4" s="1">
        <f>IF(AND('GMT DATA'!BU4&lt;&gt;"NA",'GMT DATA'!BU4&lt;&gt;"Inf"),'GMT DATA'!BU4-'GMT DATA'!BT4,"")</f>
        <v>212.89112569999998</v>
      </c>
      <c r="BV4" s="1">
        <f>IF(AND('GMT DATA'!BV4&lt;&gt;"NA",'GMT DATA'!BV4&lt;&gt;"Inf"),'GMT DATA'!BW4-'GMT DATA'!BV4,"")</f>
        <v>141.32738090000004</v>
      </c>
      <c r="BW4" s="1">
        <f>IF(AND('GMT DATA'!BW4&lt;&gt;"NA",'GMT DATA'!BW4&lt;&gt;"Inf"),'GMT DATA'!BW4,"")</f>
        <v>518.45041630000003</v>
      </c>
      <c r="BX4" s="1">
        <f>IF(AND('GMT DATA'!BX4&lt;&gt;"NA",'GMT DATA'!BX4&lt;&gt;"Inf"),'GMT DATA'!BX4-'GMT DATA'!BW4,"")</f>
        <v>141.32738099999995</v>
      </c>
      <c r="BY4" s="4">
        <f>IF(AND('GMT DATA'!BY4&lt;&gt;"NA",'GMT DATA'!BY4&lt;&gt;"Inf"),'GMT DATA'!BZ4-'GMT DATA'!BY4,"")</f>
        <v>7.2471265999999993E-2</v>
      </c>
      <c r="BZ4" s="4">
        <f>IF(AND('GMT DATA'!BZ4&lt;&gt;"NA",'GMT DATA'!BZ4&lt;&gt;"Inf"),'GMT DATA'!BZ4,"")</f>
        <v>0.16444751799999999</v>
      </c>
      <c r="CA4" s="4">
        <f>IF(AND('GMT DATA'!CA4&lt;&gt;"NA",'GMT DATA'!CA4&lt;&gt;"Inf"),'GMT DATA'!CA4-'GMT DATA'!BZ4,"")</f>
        <v>7.2471266000000006E-2</v>
      </c>
      <c r="CB4" s="4">
        <f>IF(AND('GMT DATA'!CB4&lt;&gt;"NA",'GMT DATA'!CB4&lt;&gt;"Inf"),'GMT DATA'!CC4-'GMT DATA'!CB4,"")</f>
        <v>0.120651519</v>
      </c>
      <c r="CC4" s="4">
        <f>IF(AND('GMT DATA'!CC4&lt;&gt;"NA",'GMT DATA'!CC4&lt;&gt;"Inf"),'GMT DATA'!CC4,"")</f>
        <v>0.102896182</v>
      </c>
      <c r="CD4" s="4">
        <f>IF(AND('GMT DATA'!CD4&lt;&gt;"NA",'GMT DATA'!CD4&lt;&gt;"Inf"),'GMT DATA'!CD4-'GMT DATA'!CC4,"")</f>
        <v>0.12065151899999998</v>
      </c>
      <c r="CE4" s="4">
        <f>IF(AND('GMT DATA'!CE4&lt;&gt;"NA",'GMT DATA'!CE4&lt;&gt;"Inf"),'GMT DATA'!CF4-'GMT DATA'!CE4,"")</f>
        <v>0.12511042</v>
      </c>
      <c r="CF4" s="4">
        <f>IF(AND('GMT DATA'!CF4&lt;&gt;"NA",'GMT DATA'!CF4&lt;&gt;"Inf"),'GMT DATA'!CF4,"")</f>
        <v>5.1712849999999998E-2</v>
      </c>
      <c r="CG4" s="4">
        <f>IF(AND('GMT DATA'!CG4&lt;&gt;"NA",'GMT DATA'!CG4&lt;&gt;"Inf"),'GMT DATA'!CG4-'GMT DATA'!CF4,"")</f>
        <v>0.125110419</v>
      </c>
      <c r="CH4" s="1">
        <f>IF(AND('GMT DATA'!CH4&lt;&gt;"NA",'GMT DATA'!CH4&lt;&gt;"Inf"),'GMT DATA'!CI4-'GMT DATA'!CH4,"")</f>
        <v>5.4245497040000004</v>
      </c>
      <c r="CI4" s="1">
        <f>IF(AND('GMT DATA'!CI4&lt;&gt;"NA",'GMT DATA'!CI4&lt;&gt;"Inf"),'GMT DATA'!CI4,"")</f>
        <v>6.9839571710000001</v>
      </c>
      <c r="CJ4" s="1">
        <f>IF(AND('GMT DATA'!CJ4&lt;&gt;"NA",'GMT DATA'!CJ4&lt;&gt;"Inf"),'GMT DATA'!CJ4-'GMT DATA'!CI4,"")</f>
        <v>5.424549708999999</v>
      </c>
      <c r="CK4" s="1">
        <f>IF(AND('GMT DATA'!CK4&lt;&gt;"NA",'GMT DATA'!CK4&lt;&gt;"Inf"),'GMT DATA'!CL4-'GMT DATA'!CK4,"")</f>
        <v>2.8417769760000002</v>
      </c>
      <c r="CL4" s="1">
        <f>IF(AND('GMT DATA'!CL4&lt;&gt;"NA",'GMT DATA'!CL4&lt;&gt;"Inf"),'GMT DATA'!CL4,"")</f>
        <v>-2.542857143</v>
      </c>
      <c r="CM4" s="1">
        <f>IF(AND('GMT DATA'!CM4&lt;&gt;"NA",'GMT DATA'!CM4&lt;&gt;"Inf"),'GMT DATA'!CM4-'GMT DATA'!CL4,"")</f>
        <v>2.8417769769999999</v>
      </c>
      <c r="CN4" s="1">
        <f>IF(AND('GMT DATA'!CN4&lt;&gt;"NA",'GMT DATA'!CN4&lt;&gt;"Inf"),'GMT DATA'!CO4-'GMT DATA'!CN4,"")</f>
        <v>3.1295226629999999</v>
      </c>
      <c r="CO4" s="1">
        <f>IF(AND('GMT DATA'!CO4&lt;&gt;"NA",'GMT DATA'!CO4&lt;&gt;"Inf"),'GMT DATA'!CO4,"")</f>
        <v>0.41214285699999997</v>
      </c>
      <c r="CP4" s="1">
        <f>IF(AND('GMT DATA'!CP4&lt;&gt;"NA",'GMT DATA'!CP4&lt;&gt;"Inf"),'GMT DATA'!CP4-'GMT DATA'!CO4,"")</f>
        <v>3.129522664</v>
      </c>
      <c r="CQ4" s="1">
        <f>IF(AND('GMT DATA'!CQ4&lt;&gt;"NA",'GMT DATA'!CQ4&lt;&gt;"Inf"),'GMT DATA'!CR4-'GMT DATA'!CQ4,"")</f>
        <v>4.0936437639999994</v>
      </c>
      <c r="CR4" s="1">
        <f>IF(AND('GMT DATA'!CR4&lt;&gt;"NA",'GMT DATA'!CR4&lt;&gt;"Inf"),'GMT DATA'!CR4,"")</f>
        <v>2.2088095239999999</v>
      </c>
      <c r="CS4" s="1">
        <f>IF(AND('GMT DATA'!CS4&lt;&gt;"NA",'GMT DATA'!CS4&lt;&gt;"Inf"),'GMT DATA'!CS4-'GMT DATA'!CR4,"")</f>
        <v>4.0936437629999993</v>
      </c>
      <c r="CT4" s="1">
        <f>IF(AND('GMT DATA'!CT4&lt;&gt;"NA",'GMT DATA'!CT4&lt;&gt;"Inf"),'GMT DATA'!CU4-'GMT DATA'!CT4,"")</f>
        <v>0.55120239900000001</v>
      </c>
      <c r="CU4" s="1">
        <f>IF(AND('GMT DATA'!CU4&lt;&gt;"NA",'GMT DATA'!CU4&lt;&gt;"Inf"),'GMT DATA'!CU4,"")</f>
        <v>0.47761904799999999</v>
      </c>
      <c r="CV4" s="1">
        <f>IF(AND('GMT DATA'!CV4&lt;&gt;"NA",'GMT DATA'!CV4&lt;&gt;"Inf"),'GMT DATA'!CV4-'GMT DATA'!CU4,"")</f>
        <v>0.55120239800000004</v>
      </c>
      <c r="CW4" s="1">
        <f>IF(AND('GMT DATA'!CW4&lt;&gt;"NA",'GMT DATA'!CW4&lt;&gt;"Inf"),'GMT DATA'!CX4-'GMT DATA'!CW4,"")</f>
        <v>7.4522723999999999E-2</v>
      </c>
      <c r="CX4" s="1">
        <f>IF(AND('GMT DATA'!CX4&lt;&gt;"NA",'GMT DATA'!CX4&lt;&gt;"Inf"),'GMT DATA'!CX4,"")</f>
        <v>-8.8663374000000003E-2</v>
      </c>
      <c r="CY4" s="1">
        <f>IF(AND('GMT DATA'!CY4&lt;&gt;"NA",'GMT DATA'!CY4&lt;&gt;"Inf"),'GMT DATA'!CY4-'GMT DATA'!CX4,"")</f>
        <v>7.4522724999999998E-2</v>
      </c>
      <c r="CZ4" s="1">
        <f>IF(AND('GMT DATA'!CZ4&lt;&gt;"NA",'GMT DATA'!CZ4&lt;&gt;"Inf"),'GMT DATA'!DA4-'GMT DATA'!CZ4,"")</f>
        <v>2.6802391610000003</v>
      </c>
      <c r="DA4" s="1">
        <f>IF(AND('GMT DATA'!DA4&lt;&gt;"NA",'GMT DATA'!DA4&lt;&gt;"Inf"),'GMT DATA'!DA4,"")</f>
        <v>2.0346865240000001</v>
      </c>
      <c r="DB4" s="1">
        <f>IF(AND('GMT DATA'!DB4&lt;&gt;"NA",'GMT DATA'!DB4&lt;&gt;"Inf"),'GMT DATA'!DB4-'GMT DATA'!DA4,"")</f>
        <v>2.6802391599999997</v>
      </c>
      <c r="DC4" s="1">
        <f>IF(AND('GMT DATA'!DC4&lt;&gt;"NA",'GMT DATA'!DC4&lt;&gt;"Inf"),'GMT DATA'!DD4-'GMT DATA'!DC4,"")</f>
        <v>11.266463967</v>
      </c>
      <c r="DD4" s="1">
        <f>IF(AND('GMT DATA'!DD4&lt;&gt;"NA",'GMT DATA'!DD4&lt;&gt;"Inf"),'GMT DATA'!DD4,"")</f>
        <v>3.3636575290000001</v>
      </c>
      <c r="DE4" s="1">
        <f>IF(AND('GMT DATA'!DE4&lt;&gt;"NA",'GMT DATA'!DE4&lt;&gt;"Inf"),'GMT DATA'!DE4-'GMT DATA'!DD4,"")</f>
        <v>11.266463971</v>
      </c>
    </row>
    <row r="5" spans="1:109">
      <c r="A5" t="str">
        <f>IF(AND('GMT DATA'!A5&lt;&gt;"NA",'GMT DATA'!A5&lt;&gt;"Inf"),'GMT DATA'!A5,"")</f>
        <v>+2C</v>
      </c>
      <c r="B5" s="1">
        <f>IF(AND('GMT DATA'!B5&lt;&gt;"NA",'GMT DATA'!B5&lt;&gt;"Inf"),'GMT DATA'!C5-'GMT DATA'!B5,"")</f>
        <v>1.2634212150000002</v>
      </c>
      <c r="C5" s="1">
        <f>IF(AND('GMT DATA'!C5&lt;&gt;"NA",'GMT DATA'!C5&lt;&gt;"Inf"),'GMT DATA'!C5,"")</f>
        <v>3.3257886409999999</v>
      </c>
      <c r="D5" s="1">
        <f>IF(AND('GMT DATA'!D5&lt;&gt;"NA",'GMT DATA'!D5&lt;&gt;"Inf"),'GMT DATA'!D5-'GMT DATA'!C5,"")</f>
        <v>1.2634212150000002</v>
      </c>
      <c r="E5" s="1">
        <f>IF(AND('GMT DATA'!E5&lt;&gt;"NA",'GMT DATA'!E5&lt;&gt;"Inf"),'GMT DATA'!F5-'GMT DATA'!E5,"")</f>
        <v>0.64276474500000003</v>
      </c>
      <c r="F5" s="1">
        <f>IF(AND('GMT DATA'!F5&lt;&gt;"NA",'GMT DATA'!F5&lt;&gt;"Inf"),'GMT DATA'!F5,"")</f>
        <v>2.9398465969999998</v>
      </c>
      <c r="G5" s="1">
        <f>IF(AND('GMT DATA'!G5&lt;&gt;"NA",'GMT DATA'!G5&lt;&gt;"Inf"),'GMT DATA'!G5-'GMT DATA'!F5,"")</f>
        <v>0.64276474500000003</v>
      </c>
      <c r="H5" s="1">
        <f>IF(AND('GMT DATA'!H5&lt;&gt;"NA",'GMT DATA'!H5&lt;&gt;"Inf"),'GMT DATA'!I5-'GMT DATA'!H5,"")</f>
        <v>0.59656351299999999</v>
      </c>
      <c r="I5" s="1">
        <f>IF(AND('GMT DATA'!I5&lt;&gt;"NA",'GMT DATA'!I5&lt;&gt;"Inf"),'GMT DATA'!I5,"")</f>
        <v>2.770887042</v>
      </c>
      <c r="J5" s="1">
        <f>IF(AND('GMT DATA'!J5&lt;&gt;"NA",'GMT DATA'!J5&lt;&gt;"Inf"),'GMT DATA'!J5-'GMT DATA'!I5,"")</f>
        <v>0.59656351199999991</v>
      </c>
      <c r="K5" s="1">
        <f>IF(AND('GMT DATA'!K5&lt;&gt;"NA",'GMT DATA'!K5&lt;&gt;"Inf"),'GMT DATA'!L5-'GMT DATA'!K5,"")</f>
        <v>1.4560053229999999</v>
      </c>
      <c r="L5" s="1">
        <f>IF(AND('GMT DATA'!L5&lt;&gt;"NA",'GMT DATA'!L5&lt;&gt;"Inf"),'GMT DATA'!L5,"")</f>
        <v>3.3684807069999998</v>
      </c>
      <c r="M5" s="1">
        <f>IF(AND('GMT DATA'!M5&lt;&gt;"NA",'GMT DATA'!M5&lt;&gt;"Inf"),'GMT DATA'!M5-'GMT DATA'!L5,"")</f>
        <v>1.4560053230000003</v>
      </c>
      <c r="N5" s="1">
        <f>IF(AND('GMT DATA'!N5&lt;&gt;"NA",'GMT DATA'!N5&lt;&gt;"Inf"),'GMT DATA'!O5-'GMT DATA'!N5,"")</f>
        <v>0.77359768799999973</v>
      </c>
      <c r="O5" s="1">
        <f>IF(AND('GMT DATA'!O5&lt;&gt;"NA",'GMT DATA'!O5&lt;&gt;"Inf"),'GMT DATA'!O5,"")</f>
        <v>3.0285980459999999</v>
      </c>
      <c r="P5" s="1">
        <f>IF(AND('GMT DATA'!P5&lt;&gt;"NA",'GMT DATA'!P5&lt;&gt;"Inf"),'GMT DATA'!P5-'GMT DATA'!O5,"")</f>
        <v>0.77359768700000009</v>
      </c>
      <c r="Q5" s="1">
        <f>IF(AND('GMT DATA'!Q5&lt;&gt;"NA",'GMT DATA'!Q5&lt;&gt;"Inf"),'GMT DATA'!R5-'GMT DATA'!Q5,"")</f>
        <v>2.0771304019999994</v>
      </c>
      <c r="R5" s="1">
        <f>IF(AND('GMT DATA'!R5&lt;&gt;"NA",'GMT DATA'!R5&lt;&gt;"Inf"),'GMT DATA'!R5,"")</f>
        <v>5.4066888549999996</v>
      </c>
      <c r="S5" s="1">
        <f>IF(AND('GMT DATA'!S5&lt;&gt;"NA",'GMT DATA'!S5&lt;&gt;"Inf"),'GMT DATA'!S5-'GMT DATA'!R5,"")</f>
        <v>2.0771304010000007</v>
      </c>
      <c r="T5" s="1">
        <f>IF(AND('GMT DATA'!T5&lt;&gt;"NA",'GMT DATA'!T5&lt;&gt;"Inf"),'GMT DATA'!U5-'GMT DATA'!T5,"")</f>
        <v>1.078166054</v>
      </c>
      <c r="U5" s="1">
        <f>IF(AND('GMT DATA'!U5&lt;&gt;"NA",'GMT DATA'!U5&lt;&gt;"Inf"),'GMT DATA'!U5,"")</f>
        <v>3.3816699450000001</v>
      </c>
      <c r="V5" s="1">
        <f>IF(AND('GMT DATA'!V5&lt;&gt;"NA",'GMT DATA'!V5&lt;&gt;"Inf"),'GMT DATA'!V5-'GMT DATA'!U5,"")</f>
        <v>1.078166054</v>
      </c>
      <c r="W5" s="1">
        <f>IF(AND('GMT DATA'!W5&lt;&gt;"NA",'GMT DATA'!W5&lt;&gt;"Inf"),'GMT DATA'!X5-'GMT DATA'!W5,"")</f>
        <v>8.7910138299999971</v>
      </c>
      <c r="X5" s="1">
        <f>IF(AND('GMT DATA'!X5&lt;&gt;"NA",'GMT DATA'!X5&lt;&gt;"Inf"),'GMT DATA'!X5,"")</f>
        <v>28.47</v>
      </c>
      <c r="Y5" s="1">
        <f>IF(AND('GMT DATA'!Y5&lt;&gt;"NA",'GMT DATA'!Y5&lt;&gt;"Inf"),'GMT DATA'!Y5-'GMT DATA'!X5,"")</f>
        <v>8.7910138300000042</v>
      </c>
      <c r="Z5" s="1">
        <f>IF(AND('GMT DATA'!Z5&lt;&gt;"NA",'GMT DATA'!Z5&lt;&gt;"Inf"),'GMT DATA'!AA5-'GMT DATA'!Z5,"")</f>
        <v>5.2850543250000008</v>
      </c>
      <c r="AA5" s="1">
        <f>IF(AND('GMT DATA'!AA5&lt;&gt;"NA",'GMT DATA'!AA5&lt;&gt;"Inf"),'GMT DATA'!AA5,"")</f>
        <v>13.653095240000001</v>
      </c>
      <c r="AB5" s="1">
        <f>IF(AND('GMT DATA'!AB5&lt;&gt;"NA",'GMT DATA'!AB5&lt;&gt;"Inf"),'GMT DATA'!AB5-'GMT DATA'!AA5,"")</f>
        <v>5.2850543199999986</v>
      </c>
      <c r="AC5" s="1">
        <f>IF(AND('GMT DATA'!AC5&lt;&gt;"NA",'GMT DATA'!AC5&lt;&gt;"Inf"),'GMT DATA'!AD5-'GMT DATA'!AC5,"")</f>
        <v>5.8490055400000003</v>
      </c>
      <c r="AD5" s="1">
        <f>IF(AND('GMT DATA'!AD5&lt;&gt;"NA",'GMT DATA'!AD5&lt;&gt;"Inf"),'GMT DATA'!AD5,"")</f>
        <v>-27.770714290000001</v>
      </c>
      <c r="AE5" s="1">
        <f>IF(AND('GMT DATA'!AE5&lt;&gt;"NA",'GMT DATA'!AE5&lt;&gt;"Inf"),'GMT DATA'!AE5-'GMT DATA'!AD5,"")</f>
        <v>5.8490055500000011</v>
      </c>
      <c r="AF5" s="1">
        <f>IF(AND('GMT DATA'!AF5&lt;&gt;"NA",'GMT DATA'!AF5&lt;&gt;"Inf"),'GMT DATA'!AG5-'GMT DATA'!AF5,"")</f>
        <v>2.4895209309999995</v>
      </c>
      <c r="AG5" s="1">
        <f>MAX(IF(AND('GMT DATA'!AG5&lt;&gt;"NA",'GMT DATA'!AG5&lt;&gt;"Inf"),'GMT DATA'!AG5,""),-AG$2)</f>
        <v>-7.3097619050000002</v>
      </c>
      <c r="AH5" s="1">
        <f>MAX(0,MIN(IF(AND('GMT DATA'!AH5&lt;&gt;"NA",'GMT DATA'!AH5&lt;&gt;"Inf"),'GMT DATA'!AH5-'GMT DATA'!AG5,""),AG5+AG$2))</f>
        <v>2.0235714280000003</v>
      </c>
      <c r="AI5" s="1">
        <f>IF(AND('GMT DATA'!AI5&lt;&gt;"NA",'GMT DATA'!AI5&lt;&gt;"Inf"),'GMT DATA'!AJ5-'GMT DATA'!AI5,"")</f>
        <v>3.6467088299999997</v>
      </c>
      <c r="AJ5" s="1">
        <f>IF(AND('GMT DATA'!AJ5&lt;&gt;"NA",'GMT DATA'!AJ5&lt;&gt;"Inf"),'GMT DATA'!AJ5,"")</f>
        <v>13.678095239999999</v>
      </c>
      <c r="AK5" s="1">
        <f>IF(AND('GMT DATA'!AK5&lt;&gt;"NA",'GMT DATA'!AK5&lt;&gt;"Inf"),'GMT DATA'!AK5-'GMT DATA'!AJ5,"")</f>
        <v>3.6467088200000024</v>
      </c>
      <c r="AL5" s="1">
        <f>IF(AND('GMT DATA'!AL5&lt;&gt;"NA",'GMT DATA'!AL5&lt;&gt;"Inf"),'GMT DATA'!AM5-'GMT DATA'!AL5,"")</f>
        <v>5.1528168399999998</v>
      </c>
      <c r="AM5" s="1">
        <f>IF(AND('GMT DATA'!AM5&lt;&gt;"NA",'GMT DATA'!AM5&lt;&gt;"Inf"),'GMT DATA'!AM5,"")</f>
        <v>-13.12809524</v>
      </c>
      <c r="AN5" s="1">
        <f>IF(AND('GMT DATA'!AN5&lt;&gt;"NA",'GMT DATA'!AN5&lt;&gt;"Inf"),'GMT DATA'!AN5-'GMT DATA'!AM5,"")</f>
        <v>5.1528168450000003</v>
      </c>
      <c r="AO5" s="1">
        <f>IF(AND('GMT DATA'!AO5&lt;&gt;"NA",'GMT DATA'!AO5&lt;&gt;"Inf"),'GMT DATA'!AP5-'GMT DATA'!AO5,"")</f>
        <v>6.7098492500000013</v>
      </c>
      <c r="AP5" s="1">
        <f>IF(AND('GMT DATA'!AP5&lt;&gt;"NA",'GMT DATA'!AP5&lt;&gt;"Inf"),'GMT DATA'!AP5,"")</f>
        <v>26.806190480000001</v>
      </c>
      <c r="AQ5" s="1">
        <f>IF(AND('GMT DATA'!AQ5&lt;&gt;"NA",'GMT DATA'!AQ5&lt;&gt;"Inf"),'GMT DATA'!AQ5-'GMT DATA'!AP5,"")</f>
        <v>6.7098492400000005</v>
      </c>
      <c r="AR5" s="1">
        <f>IF(AND('GMT DATA'!AR5&lt;&gt;"NA",'GMT DATA'!AR5&lt;&gt;"Inf"),'GMT DATA'!AS5-'GMT DATA'!AR5,"")</f>
        <v>7.2395041000000013</v>
      </c>
      <c r="AS5" s="1">
        <f>IF(AND('GMT DATA'!AS5&lt;&gt;"NA",'GMT DATA'!AS5&lt;&gt;"Inf"),'GMT DATA'!AS5,"")</f>
        <v>-12.75547619</v>
      </c>
      <c r="AT5" s="1">
        <f>IF(AND('GMT DATA'!AT5&lt;&gt;"NA",'GMT DATA'!AT5&lt;&gt;"Inf"),'GMT DATA'!AT5-'GMT DATA'!AS5,"")</f>
        <v>7.2395040959999992</v>
      </c>
      <c r="AU5" s="1">
        <f>IF(AND('GMT DATA'!AU5&lt;&gt;"NA",'GMT DATA'!AU5&lt;&gt;"Inf"),'GMT DATA'!AV5-'GMT DATA'!AU5,"")</f>
        <v>4.7299805300000006</v>
      </c>
      <c r="AV5" s="1">
        <f>IF(AND('GMT DATA'!AV5&lt;&gt;"NA",'GMT DATA'!AV5&lt;&gt;"Inf"),'GMT DATA'!AV5,"")</f>
        <v>12.350714290000001</v>
      </c>
      <c r="AW5" s="1">
        <f>IF(AND('GMT DATA'!AW5&lt;&gt;"NA",'GMT DATA'!AW5&lt;&gt;"Inf"),'GMT DATA'!AW5-'GMT DATA'!AV5,"")</f>
        <v>4.7299805199999998</v>
      </c>
      <c r="AX5" s="1">
        <f>IF(AND('GMT DATA'!AX5&lt;&gt;"NA",'GMT DATA'!AX5&lt;&gt;"Inf"),'GMT DATA'!AY5-'GMT DATA'!AX5,"")</f>
        <v>7.555418539999998</v>
      </c>
      <c r="AY5" s="1">
        <f>IF(AND('GMT DATA'!AY5&lt;&gt;"NA",'GMT DATA'!AY5&lt;&gt;"Inf"),'GMT DATA'!AY5,"")</f>
        <v>25.106190479999999</v>
      </c>
      <c r="AZ5" s="1">
        <f>IF(AND('GMT DATA'!AZ5&lt;&gt;"NA",'GMT DATA'!AZ5&lt;&gt;"Inf"),'GMT DATA'!AZ5-'GMT DATA'!AY5,"")</f>
        <v>7.5554185300000007</v>
      </c>
      <c r="BA5" s="1">
        <f>IF(AND('GMT DATA'!BA5&lt;&gt;"NA",'GMT DATA'!BA5&lt;&gt;"Inf"),'GMT DATA'!BB5-'GMT DATA'!BA5,"")</f>
        <v>141.928291</v>
      </c>
      <c r="BB5" s="1">
        <f>IF(AND('GMT DATA'!BB5&lt;&gt;"NA",'GMT DATA'!BB5&lt;&gt;"Inf"),'GMT DATA'!BB5,"")</f>
        <v>630.53694710000002</v>
      </c>
      <c r="BC5" s="1">
        <f>IF(AND('GMT DATA'!BC5&lt;&gt;"NA",'GMT DATA'!BC5&lt;&gt;"Inf"),'GMT DATA'!BC5-'GMT DATA'!BB5,"")</f>
        <v>141.92829099999994</v>
      </c>
      <c r="BD5" s="1">
        <f>IF(AND('GMT DATA'!BD5&lt;&gt;"NA",'GMT DATA'!BD5&lt;&gt;"Inf"),'GMT DATA'!BE5-'GMT DATA'!BD5,"")</f>
        <v>120.04464539999998</v>
      </c>
      <c r="BE5" s="1">
        <f>IF(AND('GMT DATA'!BE5&lt;&gt;"NA",'GMT DATA'!BE5&lt;&gt;"Inf"),'GMT DATA'!BE5,"")</f>
        <v>517.47871959999998</v>
      </c>
      <c r="BF5" s="1">
        <f>IF(AND('GMT DATA'!BF5&lt;&gt;"NA",'GMT DATA'!BF5&lt;&gt;"Inf"),'GMT DATA'!BF5-'GMT DATA'!BE5,"")</f>
        <v>120.04464530000007</v>
      </c>
      <c r="BG5" s="1">
        <f>IF(AND('GMT DATA'!BG5&lt;&gt;"NA",'GMT DATA'!BG5&lt;&gt;"Inf"),'GMT DATA'!BH5-'GMT DATA'!BG5,"")</f>
        <v>115.16788000000003</v>
      </c>
      <c r="BH5" s="1">
        <f>IF(AND('GMT DATA'!BH5&lt;&gt;"NA",'GMT DATA'!BH5&lt;&gt;"Inf"),'GMT DATA'!BH5,"")</f>
        <v>494.3806146</v>
      </c>
      <c r="BI5" s="1">
        <f>IF(AND('GMT DATA'!BI5&lt;&gt;"NA",'GMT DATA'!BI5&lt;&gt;"Inf"),'GMT DATA'!BI5-'GMT DATA'!BH5,"")</f>
        <v>115.16788000000003</v>
      </c>
      <c r="BJ5" s="1">
        <f>IF(AND('GMT DATA'!BJ5&lt;&gt;"NA",'GMT DATA'!BJ5&lt;&gt;"Inf"),'GMT DATA'!BK5-'GMT DATA'!BJ5,"")</f>
        <v>110.09932569999995</v>
      </c>
      <c r="BK5" s="1">
        <f>IF(AND('GMT DATA'!BK5&lt;&gt;"NA",'GMT DATA'!BK5&lt;&gt;"Inf"),'GMT DATA'!BK5,"")</f>
        <v>471.06364559999997</v>
      </c>
      <c r="BL5" s="1">
        <f>IF(AND('GMT DATA'!BL5&lt;&gt;"NA",'GMT DATA'!BL5&lt;&gt;"Inf"),'GMT DATA'!BL5-'GMT DATA'!BK5,"")</f>
        <v>110.09932570000001</v>
      </c>
      <c r="BM5" s="1">
        <f>IF(AND('GMT DATA'!BM5&lt;&gt;"NA",'GMT DATA'!BM5&lt;&gt;"Inf"),'GMT DATA'!BN5-'GMT DATA'!BM5,"")</f>
        <v>94.683841099999995</v>
      </c>
      <c r="BN5" s="1">
        <f>IF(AND('GMT DATA'!BN5&lt;&gt;"NA",'GMT DATA'!BN5&lt;&gt;"Inf"),'GMT DATA'!BN5,"")</f>
        <v>398.4374803</v>
      </c>
      <c r="BO5" s="1">
        <f>IF(AND('GMT DATA'!BO5&lt;&gt;"NA",'GMT DATA'!BO5&lt;&gt;"Inf"),'GMT DATA'!BO5-'GMT DATA'!BN5,"")</f>
        <v>94.683840999999973</v>
      </c>
      <c r="BP5" s="1">
        <f>IF(AND('GMT DATA'!BP5&lt;&gt;"NA",'GMT DATA'!BP5&lt;&gt;"Inf"),'GMT DATA'!BQ5-'GMT DATA'!BP5,"")</f>
        <v>66.441864100000004</v>
      </c>
      <c r="BQ5" s="1">
        <f>IF(AND('GMT DATA'!BQ5&lt;&gt;"NA",'GMT DATA'!BQ5&lt;&gt;"Inf"),'GMT DATA'!BQ5,"")</f>
        <v>249.28862090000001</v>
      </c>
      <c r="BR5" s="1">
        <f>IF(AND('GMT DATA'!BR5&lt;&gt;"NA",'GMT DATA'!BR5&lt;&gt;"Inf"),'GMT DATA'!BR5-'GMT DATA'!BQ5,"")</f>
        <v>66.441864099999975</v>
      </c>
      <c r="BS5" s="1">
        <f>IF(AND('GMT DATA'!BS5&lt;&gt;"NA",'GMT DATA'!BS5&lt;&gt;"Inf"),'GMT DATA'!BT5-'GMT DATA'!BS5,"")</f>
        <v>225.8314112999999</v>
      </c>
      <c r="BT5" s="1">
        <f>IF(AND('GMT DATA'!BT5&lt;&gt;"NA",'GMT DATA'!BT5&lt;&gt;"Inf"),'GMT DATA'!BT5,"")</f>
        <v>-936.09897169999999</v>
      </c>
      <c r="BU5" s="1">
        <f>IF(AND('GMT DATA'!BU5&lt;&gt;"NA",'GMT DATA'!BU5&lt;&gt;"Inf"),'GMT DATA'!BU5-'GMT DATA'!BT5,"")</f>
        <v>225.83141109999997</v>
      </c>
      <c r="BV5" s="1">
        <f>IF(AND('GMT DATA'!BV5&lt;&gt;"NA",'GMT DATA'!BV5&lt;&gt;"Inf"),'GMT DATA'!BW5-'GMT DATA'!BV5,"")</f>
        <v>173.70608130000005</v>
      </c>
      <c r="BW5" s="1">
        <f>IF(AND('GMT DATA'!BW5&lt;&gt;"NA",'GMT DATA'!BW5&lt;&gt;"Inf"),'GMT DATA'!BW5,"")</f>
        <v>747.62155310000003</v>
      </c>
      <c r="BX5" s="1">
        <f>IF(AND('GMT DATA'!BX5&lt;&gt;"NA",'GMT DATA'!BX5&lt;&gt;"Inf"),'GMT DATA'!BX5-'GMT DATA'!BW5,"")</f>
        <v>173.70608129999994</v>
      </c>
      <c r="BY5" s="4">
        <f>IF(AND('GMT DATA'!BY5&lt;&gt;"NA",'GMT DATA'!BY5&lt;&gt;"Inf"),'GMT DATA'!BZ5-'GMT DATA'!BY5,"")</f>
        <v>9.1408573000000007E-2</v>
      </c>
      <c r="BZ5" s="4">
        <f>IF(AND('GMT DATA'!BZ5&lt;&gt;"NA",'GMT DATA'!BZ5&lt;&gt;"Inf"),'GMT DATA'!BZ5,"")</f>
        <v>0.208358814</v>
      </c>
      <c r="CA5" s="4">
        <f>IF(AND('GMT DATA'!CA5&lt;&gt;"NA",'GMT DATA'!CA5&lt;&gt;"Inf"),'GMT DATA'!CA5-'GMT DATA'!BZ5,"")</f>
        <v>9.1408572999999993E-2</v>
      </c>
      <c r="CB5" s="4">
        <f>IF(AND('GMT DATA'!CB5&lt;&gt;"NA",'GMT DATA'!CB5&lt;&gt;"Inf"),'GMT DATA'!CC5-'GMT DATA'!CB5,"")</f>
        <v>0.14989322599999999</v>
      </c>
      <c r="CC5" s="4">
        <f>IF(AND('GMT DATA'!CC5&lt;&gt;"NA",'GMT DATA'!CC5&lt;&gt;"Inf"),'GMT DATA'!CC5,"")</f>
        <v>0.10157376899999999</v>
      </c>
      <c r="CD5" s="4">
        <f>IF(AND('GMT DATA'!CD5&lt;&gt;"NA",'GMT DATA'!CD5&lt;&gt;"Inf"),'GMT DATA'!CD5-'GMT DATA'!CC5,"")</f>
        <v>0.14989322600000005</v>
      </c>
      <c r="CE5" s="4">
        <f>IF(AND('GMT DATA'!CE5&lt;&gt;"NA",'GMT DATA'!CE5&lt;&gt;"Inf"),'GMT DATA'!CF5-'GMT DATA'!CE5,"")</f>
        <v>0.12778637599999998</v>
      </c>
      <c r="CF5" s="4">
        <f>IF(AND('GMT DATA'!CF5&lt;&gt;"NA",'GMT DATA'!CF5&lt;&gt;"Inf"),'GMT DATA'!CF5,"")</f>
        <v>4.4627848999999997E-2</v>
      </c>
      <c r="CG5" s="4">
        <f>IF(AND('GMT DATA'!CG5&lt;&gt;"NA",'GMT DATA'!CG5&lt;&gt;"Inf"),'GMT DATA'!CG5-'GMT DATA'!CF5,"")</f>
        <v>0.12778637600000001</v>
      </c>
      <c r="CH5" s="1">
        <f>IF(AND('GMT DATA'!CH5&lt;&gt;"NA",'GMT DATA'!CH5&lt;&gt;"Inf"),'GMT DATA'!CI5-'GMT DATA'!CH5,"")</f>
        <v>4.6443887259999999</v>
      </c>
      <c r="CI5" s="1">
        <f>IF(AND('GMT DATA'!CI5&lt;&gt;"NA",'GMT DATA'!CI5&lt;&gt;"Inf"),'GMT DATA'!CI5,"")</f>
        <v>6.2135523639999999</v>
      </c>
      <c r="CJ5" s="1">
        <f>IF(AND('GMT DATA'!CJ5&lt;&gt;"NA",'GMT DATA'!CJ5&lt;&gt;"Inf"),'GMT DATA'!CJ5-'GMT DATA'!CI5,"")</f>
        <v>4.6443887260000007</v>
      </c>
      <c r="CK5" s="1">
        <f>IF(AND('GMT DATA'!CK5&lt;&gt;"NA",'GMT DATA'!CK5&lt;&gt;"Inf"),'GMT DATA'!CL5-'GMT DATA'!CK5,"")</f>
        <v>3.408816136</v>
      </c>
      <c r="CL5" s="1">
        <f>IF(AND('GMT DATA'!CL5&lt;&gt;"NA",'GMT DATA'!CL5&lt;&gt;"Inf"),'GMT DATA'!CL5,"")</f>
        <v>-3.1690476190000001</v>
      </c>
      <c r="CM5" s="1">
        <f>IF(AND('GMT DATA'!CM5&lt;&gt;"NA",'GMT DATA'!CM5&lt;&gt;"Inf"),'GMT DATA'!CM5-'GMT DATA'!CL5,"")</f>
        <v>3.408816136</v>
      </c>
      <c r="CN5" s="1">
        <f>IF(AND('GMT DATA'!CN5&lt;&gt;"NA",'GMT DATA'!CN5&lt;&gt;"Inf"),'GMT DATA'!CO5-'GMT DATA'!CN5,"")</f>
        <v>3.3603315790000003</v>
      </c>
      <c r="CO5" s="1">
        <f>IF(AND('GMT DATA'!CO5&lt;&gt;"NA",'GMT DATA'!CO5&lt;&gt;"Inf"),'GMT DATA'!CO5,"")</f>
        <v>0.89071428600000002</v>
      </c>
      <c r="CP5" s="1">
        <f>IF(AND('GMT DATA'!CP5&lt;&gt;"NA",'GMT DATA'!CP5&lt;&gt;"Inf"),'GMT DATA'!CP5-'GMT DATA'!CO5,"")</f>
        <v>3.3603315789999999</v>
      </c>
      <c r="CQ5" s="1">
        <f>IF(AND('GMT DATA'!CQ5&lt;&gt;"NA",'GMT DATA'!CQ5&lt;&gt;"Inf"),'GMT DATA'!CR5-'GMT DATA'!CQ5,"")</f>
        <v>4.8501025880000004</v>
      </c>
      <c r="CR5" s="1">
        <f>IF(AND('GMT DATA'!CR5&lt;&gt;"NA",'GMT DATA'!CR5&lt;&gt;"Inf"),'GMT DATA'!CR5,"")</f>
        <v>2.4635714289999999</v>
      </c>
      <c r="CS5" s="1">
        <f>IF(AND('GMT DATA'!CS5&lt;&gt;"NA",'GMT DATA'!CS5&lt;&gt;"Inf"),'GMT DATA'!CS5-'GMT DATA'!CR5,"")</f>
        <v>4.8501025870000003</v>
      </c>
      <c r="CT5" s="1">
        <f>IF(AND('GMT DATA'!CT5&lt;&gt;"NA",'GMT DATA'!CT5&lt;&gt;"Inf"),'GMT DATA'!CU5-'GMT DATA'!CT5,"")</f>
        <v>0.57698137500000002</v>
      </c>
      <c r="CU5" s="1">
        <f>IF(AND('GMT DATA'!CU5&lt;&gt;"NA",'GMT DATA'!CU5&lt;&gt;"Inf"),'GMT DATA'!CU5,"")</f>
        <v>0.50380952400000001</v>
      </c>
      <c r="CV5" s="1">
        <f>IF(AND('GMT DATA'!CV5&lt;&gt;"NA",'GMT DATA'!CV5&lt;&gt;"Inf"),'GMT DATA'!CV5-'GMT DATA'!CU5,"")</f>
        <v>0.57698137499999991</v>
      </c>
      <c r="CW5" s="1">
        <f>IF(AND('GMT DATA'!CW5&lt;&gt;"NA",'GMT DATA'!CW5&lt;&gt;"Inf"),'GMT DATA'!CX5-'GMT DATA'!CW5,"")</f>
        <v>0.102651452</v>
      </c>
      <c r="CX5" s="1">
        <f>IF(AND('GMT DATA'!CX5&lt;&gt;"NA",'GMT DATA'!CX5&lt;&gt;"Inf"),'GMT DATA'!CX5,"")</f>
        <v>-0.112363937</v>
      </c>
      <c r="CY5" s="1">
        <f>IF(AND('GMT DATA'!CY5&lt;&gt;"NA",'GMT DATA'!CY5&lt;&gt;"Inf"),'GMT DATA'!CY5-'GMT DATA'!CX5,"")</f>
        <v>0.102651452</v>
      </c>
      <c r="CZ5" s="1">
        <f>IF(AND('GMT DATA'!CZ5&lt;&gt;"NA",'GMT DATA'!CZ5&lt;&gt;"Inf"),'GMT DATA'!DA5-'GMT DATA'!CZ5,"")</f>
        <v>3.6632143730000002</v>
      </c>
      <c r="DA5" s="1">
        <f>IF(AND('GMT DATA'!DA5&lt;&gt;"NA",'GMT DATA'!DA5&lt;&gt;"Inf"),'GMT DATA'!DA5,"")</f>
        <v>4.2497602360000002</v>
      </c>
      <c r="DB5" s="1">
        <f>IF(AND('GMT DATA'!DB5&lt;&gt;"NA",'GMT DATA'!DB5&lt;&gt;"Inf"),'GMT DATA'!DB5-'GMT DATA'!DA5,"")</f>
        <v>3.6632143729999997</v>
      </c>
      <c r="DC5" s="1">
        <f>IF(AND('GMT DATA'!DC5&lt;&gt;"NA",'GMT DATA'!DC5&lt;&gt;"Inf"),'GMT DATA'!DD5-'GMT DATA'!DC5,"")</f>
        <v>14.107427348000002</v>
      </c>
      <c r="DD5" s="1">
        <f>IF(AND('GMT DATA'!DD5&lt;&gt;"NA",'GMT DATA'!DD5&lt;&gt;"Inf"),'GMT DATA'!DD5,"")</f>
        <v>10.935794830000001</v>
      </c>
      <c r="DE5" s="1">
        <f>IF(AND('GMT DATA'!DE5&lt;&gt;"NA",'GMT DATA'!DE5&lt;&gt;"Inf"),'GMT DATA'!DE5-'GMT DATA'!DD5,"")</f>
        <v>14.107427360000001</v>
      </c>
    </row>
    <row r="6" spans="1:109">
      <c r="A6" t="str">
        <f>IF(AND('GMT DATA'!A6&lt;&gt;"NA",'GMT DATA'!A6&lt;&gt;"Inf"),'GMT DATA'!A6,"")</f>
        <v>+3C</v>
      </c>
      <c r="B6" s="1">
        <f>IF(AND('GMT DATA'!B6&lt;&gt;"NA",'GMT DATA'!B6&lt;&gt;"Inf"),'GMT DATA'!C6-'GMT DATA'!B6,"")</f>
        <v>1.3138566200000001</v>
      </c>
      <c r="C6" s="1">
        <f>IF(AND('GMT DATA'!C6&lt;&gt;"NA",'GMT DATA'!C6&lt;&gt;"Inf"),'GMT DATA'!C6,"")</f>
        <v>5.219260867</v>
      </c>
      <c r="D6" s="1">
        <f>IF(AND('GMT DATA'!D6&lt;&gt;"NA",'GMT DATA'!D6&lt;&gt;"Inf"),'GMT DATA'!D6-'GMT DATA'!C6,"")</f>
        <v>1.3138566200000001</v>
      </c>
      <c r="E6" s="1">
        <f>IF(AND('GMT DATA'!E6&lt;&gt;"NA",'GMT DATA'!E6&lt;&gt;"Inf"),'GMT DATA'!F6-'GMT DATA'!E6,"")</f>
        <v>1.0567983490000001</v>
      </c>
      <c r="F6" s="1">
        <f>IF(AND('GMT DATA'!F6&lt;&gt;"NA",'GMT DATA'!F6&lt;&gt;"Inf"),'GMT DATA'!F6,"")</f>
        <v>4.5555101120000003</v>
      </c>
      <c r="G6" s="1">
        <f>IF(AND('GMT DATA'!G6&lt;&gt;"NA",'GMT DATA'!G6&lt;&gt;"Inf"),'GMT DATA'!G6-'GMT DATA'!F6,"")</f>
        <v>1.0567983480000001</v>
      </c>
      <c r="H6" s="1">
        <f>IF(AND('GMT DATA'!H6&lt;&gt;"NA",'GMT DATA'!H6&lt;&gt;"Inf"),'GMT DATA'!I6-'GMT DATA'!H6,"")</f>
        <v>0.95749428599999975</v>
      </c>
      <c r="I6" s="1">
        <f>IF(AND('GMT DATA'!I6&lt;&gt;"NA",'GMT DATA'!I6&lt;&gt;"Inf"),'GMT DATA'!I6,"")</f>
        <v>4.2574084179999998</v>
      </c>
      <c r="J6" s="1">
        <f>IF(AND('GMT DATA'!J6&lt;&gt;"NA",'GMT DATA'!J6&lt;&gt;"Inf"),'GMT DATA'!J6-'GMT DATA'!I6,"")</f>
        <v>0.95749428600000019</v>
      </c>
      <c r="K6" s="1">
        <f>IF(AND('GMT DATA'!K6&lt;&gt;"NA",'GMT DATA'!K6&lt;&gt;"Inf"),'GMT DATA'!L6-'GMT DATA'!K6,"")</f>
        <v>1.7400292219999995</v>
      </c>
      <c r="L6" s="1">
        <f>IF(AND('GMT DATA'!L6&lt;&gt;"NA",'GMT DATA'!L6&lt;&gt;"Inf"),'GMT DATA'!L6,"")</f>
        <v>5.3805979219999998</v>
      </c>
      <c r="M6" s="1">
        <f>IF(AND('GMT DATA'!M6&lt;&gt;"NA",'GMT DATA'!M6&lt;&gt;"Inf"),'GMT DATA'!M6-'GMT DATA'!L6,"")</f>
        <v>1.7400292230000005</v>
      </c>
      <c r="N6" s="1">
        <f>IF(AND('GMT DATA'!N6&lt;&gt;"NA",'GMT DATA'!N6&lt;&gt;"Inf"),'GMT DATA'!O6-'GMT DATA'!N6,"")</f>
        <v>1.1999004429999998</v>
      </c>
      <c r="O6" s="1">
        <f>IF(AND('GMT DATA'!O6&lt;&gt;"NA",'GMT DATA'!O6&lt;&gt;"Inf"),'GMT DATA'!O6,"")</f>
        <v>4.6798347509999996</v>
      </c>
      <c r="P6" s="1">
        <f>IF(AND('GMT DATA'!P6&lt;&gt;"NA",'GMT DATA'!P6&lt;&gt;"Inf"),'GMT DATA'!P6-'GMT DATA'!O6,"")</f>
        <v>1.1999004430000006</v>
      </c>
      <c r="Q6" s="1">
        <f>IF(AND('GMT DATA'!Q6&lt;&gt;"NA",'GMT DATA'!Q6&lt;&gt;"Inf"),'GMT DATA'!R6-'GMT DATA'!Q6,"")</f>
        <v>2.4965747999999994</v>
      </c>
      <c r="R6" s="1">
        <f>IF(AND('GMT DATA'!R6&lt;&gt;"NA",'GMT DATA'!R6&lt;&gt;"Inf"),'GMT DATA'!R6,"")</f>
        <v>8.7790579999999991</v>
      </c>
      <c r="S6" s="1">
        <f>IF(AND('GMT DATA'!S6&lt;&gt;"NA",'GMT DATA'!S6&lt;&gt;"Inf"),'GMT DATA'!S6-'GMT DATA'!R6,"")</f>
        <v>2.4965748000000012</v>
      </c>
      <c r="T6" s="1">
        <f>IF(AND('GMT DATA'!T6&lt;&gt;"NA",'GMT DATA'!T6&lt;&gt;"Inf"),'GMT DATA'!U6-'GMT DATA'!T6,"")</f>
        <v>1.5227062869999997</v>
      </c>
      <c r="U6" s="1">
        <f>IF(AND('GMT DATA'!U6&lt;&gt;"NA",'GMT DATA'!U6&lt;&gt;"Inf"),'GMT DATA'!U6,"")</f>
        <v>5.2756140489999996</v>
      </c>
      <c r="V6" s="1">
        <f>IF(AND('GMT DATA'!V6&lt;&gt;"NA",'GMT DATA'!V6&lt;&gt;"Inf"),'GMT DATA'!V6-'GMT DATA'!U6,"")</f>
        <v>1.5227062870000001</v>
      </c>
      <c r="W6" s="1">
        <f>IF(AND('GMT DATA'!W6&lt;&gt;"NA",'GMT DATA'!W6&lt;&gt;"Inf"),'GMT DATA'!X6-'GMT DATA'!W6,"")</f>
        <v>12.532428950000003</v>
      </c>
      <c r="X6" s="1">
        <f>IF(AND('GMT DATA'!X6&lt;&gt;"NA",'GMT DATA'!X6&lt;&gt;"Inf"),'GMT DATA'!X6,"")</f>
        <v>44.71613095</v>
      </c>
      <c r="Y6" s="1">
        <f>IF(AND('GMT DATA'!Y6&lt;&gt;"NA",'GMT DATA'!Y6&lt;&gt;"Inf"),'GMT DATA'!Y6-'GMT DATA'!X6,"")</f>
        <v>12.532428949999996</v>
      </c>
      <c r="Z6" s="1">
        <f>IF(AND('GMT DATA'!Z6&lt;&gt;"NA",'GMT DATA'!Z6&lt;&gt;"Inf"),'GMT DATA'!AA6-'GMT DATA'!Z6,"")</f>
        <v>10.185559489999999</v>
      </c>
      <c r="AA6" s="1">
        <f>IF(AND('GMT DATA'!AA6&lt;&gt;"NA",'GMT DATA'!AA6&lt;&gt;"Inf"),'GMT DATA'!AA6,"")</f>
        <v>24.83250992</v>
      </c>
      <c r="AB6" s="1">
        <f>IF(AND('GMT DATA'!AB6&lt;&gt;"NA",'GMT DATA'!AB6&lt;&gt;"Inf"),'GMT DATA'!AB6-'GMT DATA'!AA6,"")</f>
        <v>10.185559500000004</v>
      </c>
      <c r="AC6" s="1">
        <f>IF(AND('GMT DATA'!AC6&lt;&gt;"NA",'GMT DATA'!AC6&lt;&gt;"Inf"),'GMT DATA'!AD6-'GMT DATA'!AC6,"")</f>
        <v>7.4721368500000054</v>
      </c>
      <c r="AD6" s="1">
        <f>IF(AND('GMT DATA'!AD6&lt;&gt;"NA",'GMT DATA'!AD6&lt;&gt;"Inf"),'GMT DATA'!AD6,"")</f>
        <v>-41.489513889999998</v>
      </c>
      <c r="AE6" s="1">
        <f>IF(AND('GMT DATA'!AE6&lt;&gt;"NA",'GMT DATA'!AE6&lt;&gt;"Inf"),'GMT DATA'!AE6-'GMT DATA'!AD6,"")</f>
        <v>7.4721368499999983</v>
      </c>
      <c r="AF6" s="1">
        <f>IF(AND('GMT DATA'!AF6&lt;&gt;"NA",'GMT DATA'!AF6&lt;&gt;"Inf"),'GMT DATA'!AG6-'GMT DATA'!AF6,"")</f>
        <v>1.9517692899999997</v>
      </c>
      <c r="AG6" s="1">
        <f>MAX(IF(AND('GMT DATA'!AG6&lt;&gt;"NA",'GMT DATA'!AG6&lt;&gt;"Inf"),'GMT DATA'!AG6,""),-AG$2)</f>
        <v>-9.3310912699999999</v>
      </c>
      <c r="AH6" s="1">
        <f>MAX(0,MIN(IF(AND('GMT DATA'!AH6&lt;&gt;"NA",'GMT DATA'!AH6&lt;&gt;"Inf"),'GMT DATA'!AH6-'GMT DATA'!AG6,""),AG6+AG2))</f>
        <v>2.242063000000627E-3</v>
      </c>
      <c r="AI6" s="1">
        <f>IF(AND('GMT DATA'!AI6&lt;&gt;"NA",'GMT DATA'!AI6&lt;&gt;"Inf"),'GMT DATA'!AJ6-'GMT DATA'!AI6,"")</f>
        <v>4.9236617999999996</v>
      </c>
      <c r="AJ6" s="1">
        <f>IF(AND('GMT DATA'!AJ6&lt;&gt;"NA",'GMT DATA'!AJ6&lt;&gt;"Inf"),'GMT DATA'!AJ6,"")</f>
        <v>20.20750992</v>
      </c>
      <c r="AK6" s="1">
        <f>IF(AND('GMT DATA'!AK6&lt;&gt;"NA",'GMT DATA'!AK6&lt;&gt;"Inf"),'GMT DATA'!AK6-'GMT DATA'!AJ6,"")</f>
        <v>4.9236618000000014</v>
      </c>
      <c r="AL6" s="1">
        <f>IF(AND('GMT DATA'!AL6&lt;&gt;"NA",'GMT DATA'!AL6&lt;&gt;"Inf"),'GMT DATA'!AM6-'GMT DATA'!AL6,"")</f>
        <v>7.6633005899999986</v>
      </c>
      <c r="AM6" s="1">
        <f>IF(AND('GMT DATA'!AM6&lt;&gt;"NA",'GMT DATA'!AM6&lt;&gt;"Inf"),'GMT DATA'!AM6,"")</f>
        <v>-19.563462300000001</v>
      </c>
      <c r="AN6" s="1">
        <f>IF(AND('GMT DATA'!AN6&lt;&gt;"NA",'GMT DATA'!AN6&lt;&gt;"Inf"),'GMT DATA'!AN6-'GMT DATA'!AM6,"")</f>
        <v>7.6633005800000014</v>
      </c>
      <c r="AO6" s="1">
        <f>IF(AND('GMT DATA'!AO6&lt;&gt;"NA",'GMT DATA'!AO6&lt;&gt;"Inf"),'GMT DATA'!AP6-'GMT DATA'!AO6,"")</f>
        <v>10.202855009999997</v>
      </c>
      <c r="AP6" s="1">
        <f>IF(AND('GMT DATA'!AP6&lt;&gt;"NA",'GMT DATA'!AP6&lt;&gt;"Inf"),'GMT DATA'!AP6,"")</f>
        <v>39.770972219999997</v>
      </c>
      <c r="AQ6" s="1">
        <f>IF(AND('GMT DATA'!AQ6&lt;&gt;"NA",'GMT DATA'!AQ6&lt;&gt;"Inf"),'GMT DATA'!AQ6-'GMT DATA'!AP6,"")</f>
        <v>10.20285501</v>
      </c>
      <c r="AR6" s="1">
        <f>IF(AND('GMT DATA'!AR6&lt;&gt;"NA",'GMT DATA'!AR6&lt;&gt;"Inf"),'GMT DATA'!AS6-'GMT DATA'!AR6,"")</f>
        <v>6.9645489199999986</v>
      </c>
      <c r="AS6" s="1">
        <f>IF(AND('GMT DATA'!AS6&lt;&gt;"NA",'GMT DATA'!AS6&lt;&gt;"Inf"),'GMT DATA'!AS6,"")</f>
        <v>-19.89833333</v>
      </c>
      <c r="AT6" s="1">
        <f>IF(AND('GMT DATA'!AT6&lt;&gt;"NA",'GMT DATA'!AT6&lt;&gt;"Inf"),'GMT DATA'!AT6-'GMT DATA'!AS6,"")</f>
        <v>6.9645489099999995</v>
      </c>
      <c r="AU6" s="1">
        <f>IF(AND('GMT DATA'!AU6&lt;&gt;"NA",'GMT DATA'!AU6&lt;&gt;"Inf"),'GMT DATA'!AV6-'GMT DATA'!AU6,"")</f>
        <v>4.6820146599999983</v>
      </c>
      <c r="AV6" s="1">
        <f>IF(AND('GMT DATA'!AV6&lt;&gt;"NA",'GMT DATA'!AV6&lt;&gt;"Inf"),'GMT DATA'!AV6,"")</f>
        <v>18.299672619999999</v>
      </c>
      <c r="AW6" s="1">
        <f>IF(AND('GMT DATA'!AW6&lt;&gt;"NA",'GMT DATA'!AW6&lt;&gt;"Inf"),'GMT DATA'!AW6-'GMT DATA'!AV6,"")</f>
        <v>4.6820146600000001</v>
      </c>
      <c r="AX6" s="1">
        <f>IF(AND('GMT DATA'!AX6&lt;&gt;"NA",'GMT DATA'!AX6&lt;&gt;"Inf"),'GMT DATA'!AY6-'GMT DATA'!AX6,"")</f>
        <v>8.4821440100000025</v>
      </c>
      <c r="AY6" s="1">
        <f>IF(AND('GMT DATA'!AY6&lt;&gt;"NA",'GMT DATA'!AY6&lt;&gt;"Inf"),'GMT DATA'!AY6,"")</f>
        <v>38.198005950000002</v>
      </c>
      <c r="AZ6" s="1">
        <f>IF(AND('GMT DATA'!AZ6&lt;&gt;"NA",'GMT DATA'!AZ6&lt;&gt;"Inf"),'GMT DATA'!AZ6-'GMT DATA'!AY6,"")</f>
        <v>8.4821440199999998</v>
      </c>
      <c r="BA6" s="1">
        <f>IF(AND('GMT DATA'!BA6&lt;&gt;"NA",'GMT DATA'!BA6&lt;&gt;"Inf"),'GMT DATA'!BB6-'GMT DATA'!BA6,"")</f>
        <v>205.1307789</v>
      </c>
      <c r="BB6" s="1">
        <f>IF(AND('GMT DATA'!BB6&lt;&gt;"NA",'GMT DATA'!BB6&lt;&gt;"Inf"),'GMT DATA'!BB6,"")</f>
        <v>995.4410772</v>
      </c>
      <c r="BC6" s="1">
        <f>IF(AND('GMT DATA'!BC6&lt;&gt;"NA",'GMT DATA'!BC6&lt;&gt;"Inf"),'GMT DATA'!BC6-'GMT DATA'!BB6,"")</f>
        <v>205.13077880000003</v>
      </c>
      <c r="BD6" s="1">
        <f>IF(AND('GMT DATA'!BD6&lt;&gt;"NA",'GMT DATA'!BD6&lt;&gt;"Inf"),'GMT DATA'!BE6-'GMT DATA'!BD6,"")</f>
        <v>178.19843819999994</v>
      </c>
      <c r="BE6" s="1">
        <f>IF(AND('GMT DATA'!BE6&lt;&gt;"NA",'GMT DATA'!BE6&lt;&gt;"Inf"),'GMT DATA'!BE6,"")</f>
        <v>818.53762849999998</v>
      </c>
      <c r="BF6" s="1">
        <f>IF(AND('GMT DATA'!BF6&lt;&gt;"NA",'GMT DATA'!BF6&lt;&gt;"Inf"),'GMT DATA'!BF6-'GMT DATA'!BE6,"")</f>
        <v>178.19843809999998</v>
      </c>
      <c r="BG6" s="1">
        <f>IF(AND('GMT DATA'!BG6&lt;&gt;"NA",'GMT DATA'!BG6&lt;&gt;"Inf"),'GMT DATA'!BH6-'GMT DATA'!BG6,"")</f>
        <v>172.44600049999997</v>
      </c>
      <c r="BH6" s="1">
        <f>IF(AND('GMT DATA'!BH6&lt;&gt;"NA",'GMT DATA'!BH6&lt;&gt;"Inf"),'GMT DATA'!BH6,"")</f>
        <v>783.87941860000001</v>
      </c>
      <c r="BI6" s="1">
        <f>IF(AND('GMT DATA'!BI6&lt;&gt;"NA",'GMT DATA'!BI6&lt;&gt;"Inf"),'GMT DATA'!BI6-'GMT DATA'!BH6,"")</f>
        <v>172.4460004</v>
      </c>
      <c r="BJ6" s="1">
        <f>IF(AND('GMT DATA'!BJ6&lt;&gt;"NA",'GMT DATA'!BJ6&lt;&gt;"Inf"),'GMT DATA'!BK6-'GMT DATA'!BJ6,"")</f>
        <v>166.44350589999999</v>
      </c>
      <c r="BK6" s="1">
        <f>IF(AND('GMT DATA'!BK6&lt;&gt;"NA",'GMT DATA'!BK6&lt;&gt;"Inf"),'GMT DATA'!BK6,"")</f>
        <v>749.13979489999997</v>
      </c>
      <c r="BL6" s="1">
        <f>IF(AND('GMT DATA'!BL6&lt;&gt;"NA",'GMT DATA'!BL6&lt;&gt;"Inf"),'GMT DATA'!BL6-'GMT DATA'!BK6,"")</f>
        <v>166.44350589999999</v>
      </c>
      <c r="BM6" s="1">
        <f>IF(AND('GMT DATA'!BM6&lt;&gt;"NA",'GMT DATA'!BM6&lt;&gt;"Inf"),'GMT DATA'!BN6-'GMT DATA'!BM6,"")</f>
        <v>147.85903149999996</v>
      </c>
      <c r="BN6" s="1">
        <f>IF(AND('GMT DATA'!BN6&lt;&gt;"NA",'GMT DATA'!BN6&lt;&gt;"Inf"),'GMT DATA'!BN6,"")</f>
        <v>641.57663209999998</v>
      </c>
      <c r="BO6" s="1">
        <f>IF(AND('GMT DATA'!BO6&lt;&gt;"NA",'GMT DATA'!BO6&lt;&gt;"Inf"),'GMT DATA'!BO6-'GMT DATA'!BN6,"")</f>
        <v>147.85903150000001</v>
      </c>
      <c r="BP6" s="1">
        <f>IF(AND('GMT DATA'!BP6&lt;&gt;"NA",'GMT DATA'!BP6&lt;&gt;"Inf"),'GMT DATA'!BQ6-'GMT DATA'!BP6,"")</f>
        <v>116.12142390000002</v>
      </c>
      <c r="BQ6" s="1">
        <f>IF(AND('GMT DATA'!BQ6&lt;&gt;"NA",'GMT DATA'!BQ6&lt;&gt;"Inf"),'GMT DATA'!BQ6,"")</f>
        <v>424.05846730000002</v>
      </c>
      <c r="BR6" s="1">
        <f>IF(AND('GMT DATA'!BR6&lt;&gt;"NA",'GMT DATA'!BR6&lt;&gt;"Inf"),'GMT DATA'!BR6-'GMT DATA'!BQ6,"")</f>
        <v>116.12142390000002</v>
      </c>
      <c r="BS6" s="1">
        <f>IF(AND('GMT DATA'!BS6&lt;&gt;"NA",'GMT DATA'!BS6&lt;&gt;"Inf"),'GMT DATA'!BT6-'GMT DATA'!BS6,"")</f>
        <v>237.61535299999991</v>
      </c>
      <c r="BT6" s="1">
        <f>IF(AND('GMT DATA'!BT6&lt;&gt;"NA",'GMT DATA'!BT6&lt;&gt;"Inf"),'GMT DATA'!BT6,"")</f>
        <v>-1393.6613890000001</v>
      </c>
      <c r="BU6" s="1">
        <f>IF(AND('GMT DATA'!BU6&lt;&gt;"NA",'GMT DATA'!BU6&lt;&gt;"Inf"),'GMT DATA'!BU6-'GMT DATA'!BT6,"")</f>
        <v>237.61535200000003</v>
      </c>
      <c r="BV6" s="1">
        <f>IF(AND('GMT DATA'!BV6&lt;&gt;"NA",'GMT DATA'!BV6&lt;&gt;"Inf"),'GMT DATA'!BW6-'GMT DATA'!BV6,"")</f>
        <v>221.45607730000006</v>
      </c>
      <c r="BW6" s="1">
        <f>IF(AND('GMT DATA'!BW6&lt;&gt;"NA",'GMT DATA'!BW6&lt;&gt;"Inf"),'GMT DATA'!BW6,"")</f>
        <v>1177.4186400000001</v>
      </c>
      <c r="BX6" s="1">
        <f>IF(AND('GMT DATA'!BX6&lt;&gt;"NA",'GMT DATA'!BX6&lt;&gt;"Inf"),'GMT DATA'!BX6-'GMT DATA'!BW6,"")</f>
        <v>221.45607799999993</v>
      </c>
      <c r="BY6" s="4">
        <f>IF(AND('GMT DATA'!BY6&lt;&gt;"NA",'GMT DATA'!BY6&lt;&gt;"Inf"),'GMT DATA'!BZ6-'GMT DATA'!BY6,"")</f>
        <v>0.15907148500000001</v>
      </c>
      <c r="BZ6" s="4">
        <f>IF(AND('GMT DATA'!BZ6&lt;&gt;"NA",'GMT DATA'!BZ6&lt;&gt;"Inf"),'GMT DATA'!BZ6,"")</f>
        <v>0.35244652700000001</v>
      </c>
      <c r="CA6" s="4">
        <f>IF(AND('GMT DATA'!CA6&lt;&gt;"NA",'GMT DATA'!CA6&lt;&gt;"Inf"),'GMT DATA'!CA6-'GMT DATA'!BZ6,"")</f>
        <v>0.15907148400000004</v>
      </c>
      <c r="CB6" s="4">
        <f>IF(AND('GMT DATA'!CB6&lt;&gt;"NA",'GMT DATA'!CB6&lt;&gt;"Inf"),'GMT DATA'!CC6-'GMT DATA'!CB6,"")</f>
        <v>0.197604375</v>
      </c>
      <c r="CC6" s="4">
        <f>IF(AND('GMT DATA'!CC6&lt;&gt;"NA",'GMT DATA'!CC6&lt;&gt;"Inf"),'GMT DATA'!CC6,"")</f>
        <v>0.14762463100000001</v>
      </c>
      <c r="CD6" s="4">
        <f>IF(AND('GMT DATA'!CD6&lt;&gt;"NA",'GMT DATA'!CD6&lt;&gt;"Inf"),'GMT DATA'!CD6-'GMT DATA'!CC6,"")</f>
        <v>0.19760437599999997</v>
      </c>
      <c r="CE6" s="4">
        <f>IF(AND('GMT DATA'!CE6&lt;&gt;"NA",'GMT DATA'!CE6&lt;&gt;"Inf"),'GMT DATA'!CF6-'GMT DATA'!CE6,"")</f>
        <v>0.187900181</v>
      </c>
      <c r="CF6" s="4">
        <f>IF(AND('GMT DATA'!CF6&lt;&gt;"NA",'GMT DATA'!CF6&lt;&gt;"Inf"),'GMT DATA'!CF6,"")</f>
        <v>4.8932034999999999E-2</v>
      </c>
      <c r="CG6" s="4">
        <f>IF(AND('GMT DATA'!CG6&lt;&gt;"NA",'GMT DATA'!CG6&lt;&gt;"Inf"),'GMT DATA'!CG6-'GMT DATA'!CF6,"")</f>
        <v>0.187900181</v>
      </c>
      <c r="CH6" s="1">
        <f>IF(AND('GMT DATA'!CH6&lt;&gt;"NA",'GMT DATA'!CH6&lt;&gt;"Inf"),'GMT DATA'!CI6-'GMT DATA'!CH6,"")</f>
        <v>7.0487586890000005</v>
      </c>
      <c r="CI6" s="1">
        <f>IF(AND('GMT DATA'!CI6&lt;&gt;"NA",'GMT DATA'!CI6&lt;&gt;"Inf"),'GMT DATA'!CI6,"")</f>
        <v>8.4607652170000005</v>
      </c>
      <c r="CJ6" s="1">
        <f>IF(AND('GMT DATA'!CJ6&lt;&gt;"NA",'GMT DATA'!CJ6&lt;&gt;"Inf"),'GMT DATA'!CJ6-'GMT DATA'!CI6,"")</f>
        <v>7.0487586929999999</v>
      </c>
      <c r="CK6" s="1">
        <f>IF(AND('GMT DATA'!CK6&lt;&gt;"NA",'GMT DATA'!CK6&lt;&gt;"Inf"),'GMT DATA'!CL6-'GMT DATA'!CK6,"")</f>
        <v>4.4601563530000004</v>
      </c>
      <c r="CL6" s="1">
        <f>IF(AND('GMT DATA'!CL6&lt;&gt;"NA",'GMT DATA'!CL6&lt;&gt;"Inf"),'GMT DATA'!CL6,"")</f>
        <v>-5.2839781749999997</v>
      </c>
      <c r="CM6" s="1">
        <f>IF(AND('GMT DATA'!CM6&lt;&gt;"NA",'GMT DATA'!CM6&lt;&gt;"Inf"),'GMT DATA'!CM6-'GMT DATA'!CL6,"")</f>
        <v>4.4601563539999995</v>
      </c>
      <c r="CN6" s="1">
        <f>IF(AND('GMT DATA'!CN6&lt;&gt;"NA",'GMT DATA'!CN6&lt;&gt;"Inf"),'GMT DATA'!CO6-'GMT DATA'!CN6,"")</f>
        <v>4.3239892520000005</v>
      </c>
      <c r="CO6" s="1">
        <f>IF(AND('GMT DATA'!CO6&lt;&gt;"NA",'GMT DATA'!CO6&lt;&gt;"Inf"),'GMT DATA'!CO6,"")</f>
        <v>1.6559424599999999</v>
      </c>
      <c r="CP6" s="1">
        <f>IF(AND('GMT DATA'!CP6&lt;&gt;"NA",'GMT DATA'!CP6&lt;&gt;"Inf"),'GMT DATA'!CP6-'GMT DATA'!CO6,"")</f>
        <v>4.3239892530000006</v>
      </c>
      <c r="CQ6" s="1">
        <f>IF(AND('GMT DATA'!CQ6&lt;&gt;"NA",'GMT DATA'!CQ6&lt;&gt;"Inf"),'GMT DATA'!CR6-'GMT DATA'!CQ6,"")</f>
        <v>6.2675926789999998</v>
      </c>
      <c r="CR6" s="1">
        <f>IF(AND('GMT DATA'!CR6&lt;&gt;"NA",'GMT DATA'!CR6&lt;&gt;"Inf"),'GMT DATA'!CR6,"")</f>
        <v>3.7186309519999998</v>
      </c>
      <c r="CS6" s="1">
        <f>IF(AND('GMT DATA'!CS6&lt;&gt;"NA",'GMT DATA'!CS6&lt;&gt;"Inf"),'GMT DATA'!CS6-'GMT DATA'!CR6,"")</f>
        <v>6.2675926799999999</v>
      </c>
      <c r="CT6" s="1">
        <f>IF(AND('GMT DATA'!CT6&lt;&gt;"NA",'GMT DATA'!CT6&lt;&gt;"Inf"),'GMT DATA'!CU6-'GMT DATA'!CT6,"")</f>
        <v>0.45025210100000002</v>
      </c>
      <c r="CU6" s="1">
        <f>IF(AND('GMT DATA'!CU6&lt;&gt;"NA",'GMT DATA'!CU6&lt;&gt;"Inf"),'GMT DATA'!CU6,"")</f>
        <v>0.606636905</v>
      </c>
      <c r="CV6" s="1">
        <f>IF(AND('GMT DATA'!CV6&lt;&gt;"NA",'GMT DATA'!CV6&lt;&gt;"Inf"),'GMT DATA'!CV6-'GMT DATA'!CU6,"")</f>
        <v>0.45025209999999993</v>
      </c>
      <c r="CW6" s="1">
        <f>IF(AND('GMT DATA'!CW6&lt;&gt;"NA",'GMT DATA'!CW6&lt;&gt;"Inf"),'GMT DATA'!CX6-'GMT DATA'!CW6,"")</f>
        <v>0.11631930699999998</v>
      </c>
      <c r="CX6" s="1">
        <f>IF(AND('GMT DATA'!CX6&lt;&gt;"NA",'GMT DATA'!CX6&lt;&gt;"Inf"),'GMT DATA'!CX6,"")</f>
        <v>-0.219267025</v>
      </c>
      <c r="CY6" s="1">
        <f>IF(AND('GMT DATA'!CY6&lt;&gt;"NA",'GMT DATA'!CY6&lt;&gt;"Inf"),'GMT DATA'!CY6-'GMT DATA'!CX6,"")</f>
        <v>0.11631930700000001</v>
      </c>
      <c r="CZ6" s="1">
        <f>IF(AND('GMT DATA'!CZ6&lt;&gt;"NA",'GMT DATA'!CZ6&lt;&gt;"Inf"),'GMT DATA'!DA6-'GMT DATA'!CZ6,"")</f>
        <v>4.4546905409999997</v>
      </c>
      <c r="DA6" s="1">
        <f>IF(AND('GMT DATA'!DA6&lt;&gt;"NA",'GMT DATA'!DA6&lt;&gt;"Inf"),'GMT DATA'!DA6,"")</f>
        <v>5.6658170109999997</v>
      </c>
      <c r="DB6" s="1">
        <f>IF(AND('GMT DATA'!DB6&lt;&gt;"NA",'GMT DATA'!DB6&lt;&gt;"Inf"),'GMT DATA'!DB6-'GMT DATA'!DA6,"")</f>
        <v>4.4546905389999996</v>
      </c>
      <c r="DC6" s="1">
        <f>IF(AND('GMT DATA'!DC6&lt;&gt;"NA",'GMT DATA'!DC6&lt;&gt;"Inf"),'GMT DATA'!DD6-'GMT DATA'!DC6,"")</f>
        <v>20.162530393000001</v>
      </c>
      <c r="DD6" s="1">
        <f>IF(AND('GMT DATA'!DD6&lt;&gt;"NA",'GMT DATA'!DD6&lt;&gt;"Inf"),'GMT DATA'!DD6,"")</f>
        <v>19.43190323</v>
      </c>
      <c r="DE6" s="1">
        <f>IF(AND('GMT DATA'!DE6&lt;&gt;"NA",'GMT DATA'!DE6&lt;&gt;"Inf"),'GMT DATA'!DE6-'GMT DATA'!DD6,"")</f>
        <v>20.162530399999998</v>
      </c>
    </row>
    <row r="7" spans="1:109">
      <c r="A7" t="str">
        <f>IF(AND('GMT DATA'!A7&lt;&gt;"NA",'GMT DATA'!A7&lt;&gt;"Inf"),'GMT DATA'!A7,"")</f>
        <v>+4C</v>
      </c>
      <c r="B7" s="1">
        <f>IF(AND('GMT DATA'!B7&lt;&gt;"NA",'GMT DATA'!B7&lt;&gt;"Inf"),'GMT DATA'!C7-'GMT DATA'!B7,"")</f>
        <v>1.4228265579999997</v>
      </c>
      <c r="C7" s="1">
        <f>IF(AND('GMT DATA'!C7&lt;&gt;"NA",'GMT DATA'!C7&lt;&gt;"Inf"),'GMT DATA'!C7,"")</f>
        <v>7.0804394029999997</v>
      </c>
      <c r="D7" s="1">
        <f>IF(AND('GMT DATA'!D7&lt;&gt;"NA",'GMT DATA'!D7&lt;&gt;"Inf"),'GMT DATA'!D7-'GMT DATA'!C7,"")</f>
        <v>1.4228265580000006</v>
      </c>
      <c r="E7" s="1">
        <f>IF(AND('GMT DATA'!E7&lt;&gt;"NA",'GMT DATA'!E7&lt;&gt;"Inf"),'GMT DATA'!F7-'GMT DATA'!E7,"")</f>
        <v>1.2431703939999998</v>
      </c>
      <c r="F7" s="1">
        <f>IF(AND('GMT DATA'!F7&lt;&gt;"NA",'GMT DATA'!F7&lt;&gt;"Inf"),'GMT DATA'!F7,"")</f>
        <v>6.5741113110000002</v>
      </c>
      <c r="G7" s="1">
        <f>IF(AND('GMT DATA'!G7&lt;&gt;"NA",'GMT DATA'!G7&lt;&gt;"Inf"),'GMT DATA'!G7-'GMT DATA'!F7,"")</f>
        <v>1.2431703939999998</v>
      </c>
      <c r="H7" s="1">
        <f>IF(AND('GMT DATA'!H7&lt;&gt;"NA",'GMT DATA'!H7&lt;&gt;"Inf"),'GMT DATA'!I7-'GMT DATA'!H7,"")</f>
        <v>1.1037294810000002</v>
      </c>
      <c r="I7" s="1">
        <f>IF(AND('GMT DATA'!I7&lt;&gt;"NA",'GMT DATA'!I7&lt;&gt;"Inf"),'GMT DATA'!I7,"")</f>
        <v>6.0539106670000002</v>
      </c>
      <c r="J7" s="1">
        <f>IF(AND('GMT DATA'!J7&lt;&gt;"NA",'GMT DATA'!J7&lt;&gt;"Inf"),'GMT DATA'!J7-'GMT DATA'!I7,"")</f>
        <v>1.1037294809999993</v>
      </c>
      <c r="K7" s="1">
        <f>IF(AND('GMT DATA'!K7&lt;&gt;"NA",'GMT DATA'!K7&lt;&gt;"Inf"),'GMT DATA'!L7-'GMT DATA'!K7,"")</f>
        <v>1.3300525429999999</v>
      </c>
      <c r="L7" s="1">
        <f>IF(AND('GMT DATA'!L7&lt;&gt;"NA",'GMT DATA'!L7&lt;&gt;"Inf"),'GMT DATA'!L7,"")</f>
        <v>6.5699250659999997</v>
      </c>
      <c r="M7" s="1">
        <f>IF(AND('GMT DATA'!M7&lt;&gt;"NA",'GMT DATA'!M7&lt;&gt;"Inf"),'GMT DATA'!M7-'GMT DATA'!L7,"")</f>
        <v>1.3300525429999999</v>
      </c>
      <c r="N7" s="1">
        <f>IF(AND('GMT DATA'!N7&lt;&gt;"NA",'GMT DATA'!N7&lt;&gt;"Inf"),'GMT DATA'!O7-'GMT DATA'!N7,"")</f>
        <v>1.4398925220000001</v>
      </c>
      <c r="O7" s="1">
        <f>IF(AND('GMT DATA'!O7&lt;&gt;"NA",'GMT DATA'!O7&lt;&gt;"Inf"),'GMT DATA'!O7,"")</f>
        <v>6.824270115</v>
      </c>
      <c r="P7" s="1">
        <f>IF(AND('GMT DATA'!P7&lt;&gt;"NA",'GMT DATA'!P7&lt;&gt;"Inf"),'GMT DATA'!P7-'GMT DATA'!O7,"")</f>
        <v>1.439892521</v>
      </c>
      <c r="Q7" s="1">
        <f>IF(AND('GMT DATA'!Q7&lt;&gt;"NA",'GMT DATA'!Q7&lt;&gt;"Inf"),'GMT DATA'!R7-'GMT DATA'!Q7,"")</f>
        <v>2.8215382840000007</v>
      </c>
      <c r="R7" s="1">
        <f>IF(AND('GMT DATA'!R7&lt;&gt;"NA",'GMT DATA'!R7&lt;&gt;"Inf"),'GMT DATA'!R7,"")</f>
        <v>11.66011703</v>
      </c>
      <c r="S7" s="1">
        <f>IF(AND('GMT DATA'!S7&lt;&gt;"NA",'GMT DATA'!S7&lt;&gt;"Inf"),'GMT DATA'!S7-'GMT DATA'!R7,"")</f>
        <v>2.8215382800000004</v>
      </c>
      <c r="T7" s="1">
        <f>IF(AND('GMT DATA'!T7&lt;&gt;"NA",'GMT DATA'!T7&lt;&gt;"Inf"),'GMT DATA'!U7-'GMT DATA'!T7,"")</f>
        <v>1.9494455680000007</v>
      </c>
      <c r="U7" s="1">
        <f>IF(AND('GMT DATA'!U7&lt;&gt;"NA",'GMT DATA'!U7&lt;&gt;"Inf"),'GMT DATA'!U7,"")</f>
        <v>7.6455405450000002</v>
      </c>
      <c r="V7" s="1">
        <f>IF(AND('GMT DATA'!V7&lt;&gt;"NA",'GMT DATA'!V7&lt;&gt;"Inf"),'GMT DATA'!V7-'GMT DATA'!U7,"")</f>
        <v>1.9494455679999989</v>
      </c>
      <c r="W7" s="1">
        <f>IF(AND('GMT DATA'!W7&lt;&gt;"NA",'GMT DATA'!W7&lt;&gt;"Inf"),'GMT DATA'!X7-'GMT DATA'!W7,"")</f>
        <v>10.732561689999997</v>
      </c>
      <c r="X7" s="1">
        <f>IF(AND('GMT DATA'!X7&lt;&gt;"NA",'GMT DATA'!X7&lt;&gt;"Inf"),'GMT DATA'!X7,"")</f>
        <v>64.382904679999996</v>
      </c>
      <c r="Y7" s="1">
        <f>IF(AND('GMT DATA'!Y7&lt;&gt;"NA",'GMT DATA'!Y7&lt;&gt;"Inf"),'GMT DATA'!Y7-'GMT DATA'!X7,"")</f>
        <v>10.732561680000003</v>
      </c>
      <c r="Z7" s="1">
        <f>IF(AND('GMT DATA'!Z7&lt;&gt;"NA",'GMT DATA'!Z7&lt;&gt;"Inf"),'GMT DATA'!AA7-'GMT DATA'!Z7,"")</f>
        <v>13.005481369999998</v>
      </c>
      <c r="AA7" s="1">
        <f>IF(AND('GMT DATA'!AA7&lt;&gt;"NA",'GMT DATA'!AA7&lt;&gt;"Inf"),'GMT DATA'!AA7,"")</f>
        <v>41.68500976</v>
      </c>
      <c r="AB7" s="1">
        <f>IF(AND('GMT DATA'!AB7&lt;&gt;"NA",'GMT DATA'!AB7&lt;&gt;"Inf"),'GMT DATA'!AB7-'GMT DATA'!AA7,"")</f>
        <v>13.005481379999999</v>
      </c>
      <c r="AC7" s="1">
        <f>IF(AND('GMT DATA'!AC7&lt;&gt;"NA",'GMT DATA'!AC7&lt;&gt;"Inf"),'GMT DATA'!AD7-'GMT DATA'!AC7,"")</f>
        <v>8.7506767300000021</v>
      </c>
      <c r="AD7" s="1">
        <f>IF(AND('GMT DATA'!AD7&lt;&gt;"NA",'GMT DATA'!AD7&lt;&gt;"Inf"),'GMT DATA'!AD7,"")</f>
        <v>-54.442347849999997</v>
      </c>
      <c r="AE7" s="1">
        <f>IF(AND('GMT DATA'!AE7&lt;&gt;"NA",'GMT DATA'!AE7&lt;&gt;"Inf"),'GMT DATA'!AE7-'GMT DATA'!AD7,"")</f>
        <v>8.750676729999995</v>
      </c>
      <c r="AF7" s="1">
        <f>IF(AND('GMT DATA'!AF7&lt;&gt;"NA",'GMT DATA'!AF7&lt;&gt;"Inf"),'GMT DATA'!AG7-'GMT DATA'!AF7,"")</f>
        <v>1.2832555200000009</v>
      </c>
      <c r="AG7" s="1">
        <f>MAX(IF(AND('GMT DATA'!AG7&lt;&gt;"NA",'GMT DATA'!AG7&lt;&gt;"Inf"),'GMT DATA'!AG7,""),-AG$2)</f>
        <v>-9.3333333330000006</v>
      </c>
      <c r="AH7" s="1">
        <f>MAX(0,MIN(IF(AND('GMT DATA'!AH7&lt;&gt;"NA",'GMT DATA'!AH7&lt;&gt;"Inf"),'GMT DATA'!AH7-'GMT DATA'!AG7,""),AG7+AG2))</f>
        <v>0</v>
      </c>
      <c r="AI7" s="1">
        <f>IF(AND('GMT DATA'!AI7&lt;&gt;"NA",'GMT DATA'!AI7&lt;&gt;"Inf"),'GMT DATA'!AJ7-'GMT DATA'!AI7,"")</f>
        <v>3.99295635</v>
      </c>
      <c r="AJ7" s="1">
        <f>IF(AND('GMT DATA'!AJ7&lt;&gt;"NA",'GMT DATA'!AJ7&lt;&gt;"Inf"),'GMT DATA'!AJ7,"")</f>
        <v>24.10174009</v>
      </c>
      <c r="AK7" s="1">
        <f>IF(AND('GMT DATA'!AK7&lt;&gt;"NA",'GMT DATA'!AK7&lt;&gt;"Inf"),'GMT DATA'!AK7-'GMT DATA'!AJ7,"")</f>
        <v>3.99295635</v>
      </c>
      <c r="AL7" s="1">
        <f>IF(AND('GMT DATA'!AL7&lt;&gt;"NA",'GMT DATA'!AL7&lt;&gt;"Inf"),'GMT DATA'!AM7-'GMT DATA'!AL7,"")</f>
        <v>11.783804719999999</v>
      </c>
      <c r="AM7" s="1">
        <f>IF(AND('GMT DATA'!AM7&lt;&gt;"NA",'GMT DATA'!AM7&lt;&gt;"Inf"),'GMT DATA'!AM7,"")</f>
        <v>-22.97484085</v>
      </c>
      <c r="AN7" s="1">
        <f>IF(AND('GMT DATA'!AN7&lt;&gt;"NA",'GMT DATA'!AN7&lt;&gt;"Inf"),'GMT DATA'!AN7-'GMT DATA'!AM7,"")</f>
        <v>11.78380473</v>
      </c>
      <c r="AO7" s="1">
        <f>IF(AND('GMT DATA'!AO7&lt;&gt;"NA",'GMT DATA'!AO7&lt;&gt;"Inf"),'GMT DATA'!AP7-'GMT DATA'!AO7,"")</f>
        <v>13.08882887</v>
      </c>
      <c r="AP7" s="1">
        <f>IF(AND('GMT DATA'!AP7&lt;&gt;"NA",'GMT DATA'!AP7&lt;&gt;"Inf"),'GMT DATA'!AP7,"")</f>
        <v>47.076580939999999</v>
      </c>
      <c r="AQ7" s="1">
        <f>IF(AND('GMT DATA'!AQ7&lt;&gt;"NA",'GMT DATA'!AQ7&lt;&gt;"Inf"),'GMT DATA'!AQ7-'GMT DATA'!AP7,"")</f>
        <v>13.08882886</v>
      </c>
      <c r="AR7" s="1">
        <f>IF(AND('GMT DATA'!AR7&lt;&gt;"NA",'GMT DATA'!AR7&lt;&gt;"Inf"),'GMT DATA'!AS7-'GMT DATA'!AR7,"")</f>
        <v>8.1581038699999979</v>
      </c>
      <c r="AS7" s="1">
        <f>IF(AND('GMT DATA'!AS7&lt;&gt;"NA",'GMT DATA'!AS7&lt;&gt;"Inf"),'GMT DATA'!AS7,"")</f>
        <v>-26.985731260000001</v>
      </c>
      <c r="AT7" s="1">
        <f>IF(AND('GMT DATA'!AT7&lt;&gt;"NA",'GMT DATA'!AT7&lt;&gt;"Inf"),'GMT DATA'!AT7-'GMT DATA'!AS7,"")</f>
        <v>8.1581038600000007</v>
      </c>
      <c r="AU7" s="1">
        <f>IF(AND('GMT DATA'!AU7&lt;&gt;"NA",'GMT DATA'!AU7&lt;&gt;"Inf"),'GMT DATA'!AV7-'GMT DATA'!AU7,"")</f>
        <v>4.2747932900000016</v>
      </c>
      <c r="AV7" s="1">
        <f>IF(AND('GMT DATA'!AV7&lt;&gt;"NA",'GMT DATA'!AV7&lt;&gt;"Inf"),'GMT DATA'!AV7,"")</f>
        <v>22.71162889</v>
      </c>
      <c r="AW7" s="1">
        <f>IF(AND('GMT DATA'!AW7&lt;&gt;"NA",'GMT DATA'!AW7&lt;&gt;"Inf"),'GMT DATA'!AW7-'GMT DATA'!AV7,"")</f>
        <v>4.2747932999999989</v>
      </c>
      <c r="AX7" s="1">
        <f>IF(AND('GMT DATA'!AX7&lt;&gt;"NA",'GMT DATA'!AX7&lt;&gt;"Inf"),'GMT DATA'!AY7-'GMT DATA'!AX7,"")</f>
        <v>7.6487462300000004</v>
      </c>
      <c r="AY7" s="1">
        <f>IF(AND('GMT DATA'!AY7&lt;&gt;"NA",'GMT DATA'!AY7&lt;&gt;"Inf"),'GMT DATA'!AY7,"")</f>
        <v>49.697360160000002</v>
      </c>
      <c r="AZ7" s="1">
        <f>IF(AND('GMT DATA'!AZ7&lt;&gt;"NA",'GMT DATA'!AZ7&lt;&gt;"Inf"),'GMT DATA'!AZ7-'GMT DATA'!AY7,"")</f>
        <v>7.6487462199999996</v>
      </c>
      <c r="BA7" s="1">
        <f>IF(AND('GMT DATA'!BA7&lt;&gt;"NA",'GMT DATA'!BA7&lt;&gt;"Inf"),'GMT DATA'!BB7-'GMT DATA'!BA7,"")</f>
        <v>198.231493</v>
      </c>
      <c r="BB7" s="1">
        <f>IF(AND('GMT DATA'!BB7&lt;&gt;"NA",'GMT DATA'!BB7&lt;&gt;"Inf"),'GMT DATA'!BB7,"")</f>
        <v>1418.1665310000001</v>
      </c>
      <c r="BC7" s="1">
        <f>IF(AND('GMT DATA'!BC7&lt;&gt;"NA",'GMT DATA'!BC7&lt;&gt;"Inf"),'GMT DATA'!BC7-'GMT DATA'!BB7,"")</f>
        <v>198.231493</v>
      </c>
      <c r="BD7" s="1">
        <f>IF(AND('GMT DATA'!BD7&lt;&gt;"NA",'GMT DATA'!BD7&lt;&gt;"Inf"),'GMT DATA'!BE7-'GMT DATA'!BD7,"")</f>
        <v>179.1250409999999</v>
      </c>
      <c r="BE7" s="1">
        <f>IF(AND('GMT DATA'!BE7&lt;&gt;"NA",'GMT DATA'!BE7&lt;&gt;"Inf"),'GMT DATA'!BE7,"")</f>
        <v>1181.3815569999999</v>
      </c>
      <c r="BF7" s="1">
        <f>IF(AND('GMT DATA'!BF7&lt;&gt;"NA",'GMT DATA'!BF7&lt;&gt;"Inf"),'GMT DATA'!BF7-'GMT DATA'!BE7,"")</f>
        <v>179.12504100000001</v>
      </c>
      <c r="BG7" s="1">
        <f>IF(AND('GMT DATA'!BG7&lt;&gt;"NA",'GMT DATA'!BG7&lt;&gt;"Inf"),'GMT DATA'!BH7-'GMT DATA'!BG7,"")</f>
        <v>174.71513679999987</v>
      </c>
      <c r="BH7" s="1">
        <f>IF(AND('GMT DATA'!BH7&lt;&gt;"NA",'GMT DATA'!BH7&lt;&gt;"Inf"),'GMT DATA'!BH7,"")</f>
        <v>1135.4807189999999</v>
      </c>
      <c r="BI7" s="1">
        <f>IF(AND('GMT DATA'!BI7&lt;&gt;"NA",'GMT DATA'!BI7&lt;&gt;"Inf"),'GMT DATA'!BI7-'GMT DATA'!BH7,"")</f>
        <v>174.71513600000003</v>
      </c>
      <c r="BJ7" s="1">
        <f>IF(AND('GMT DATA'!BJ7&lt;&gt;"NA",'GMT DATA'!BJ7&lt;&gt;"Inf"),'GMT DATA'!BK7-'GMT DATA'!BJ7,"")</f>
        <v>170.23394389999999</v>
      </c>
      <c r="BK7" s="1">
        <f>IF(AND('GMT DATA'!BK7&lt;&gt;"NA",'GMT DATA'!BK7&lt;&gt;"Inf"),'GMT DATA'!BK7,"")</f>
        <v>1089.780565</v>
      </c>
      <c r="BL7" s="1">
        <f>IF(AND('GMT DATA'!BL7&lt;&gt;"NA",'GMT DATA'!BL7&lt;&gt;"Inf"),'GMT DATA'!BL7-'GMT DATA'!BK7,"")</f>
        <v>170.23394400000006</v>
      </c>
      <c r="BM7" s="1">
        <f>IF(AND('GMT DATA'!BM7&lt;&gt;"NA",'GMT DATA'!BM7&lt;&gt;"Inf"),'GMT DATA'!BN7-'GMT DATA'!BM7,"")</f>
        <v>156.94284470000002</v>
      </c>
      <c r="BN7" s="1">
        <f>IF(AND('GMT DATA'!BN7&lt;&gt;"NA",'GMT DATA'!BN7&lt;&gt;"Inf"),'GMT DATA'!BN7,"")</f>
        <v>949.0426817</v>
      </c>
      <c r="BO7" s="1">
        <f>IF(AND('GMT DATA'!BO7&lt;&gt;"NA",'GMT DATA'!BO7&lt;&gt;"Inf"),'GMT DATA'!BO7-'GMT DATA'!BN7,"")</f>
        <v>156.94284429999993</v>
      </c>
      <c r="BP7" s="1">
        <f>IF(AND('GMT DATA'!BP7&lt;&gt;"NA",'GMT DATA'!BP7&lt;&gt;"Inf"),'GMT DATA'!BQ7-'GMT DATA'!BP7,"")</f>
        <v>137.5736382</v>
      </c>
      <c r="BQ7" s="1">
        <f>IF(AND('GMT DATA'!BQ7&lt;&gt;"NA",'GMT DATA'!BQ7&lt;&gt;"Inf"),'GMT DATA'!BQ7,"")</f>
        <v>664.62791479999999</v>
      </c>
      <c r="BR7" s="1">
        <f>IF(AND('GMT DATA'!BR7&lt;&gt;"NA",'GMT DATA'!BR7&lt;&gt;"Inf"),'GMT DATA'!BR7-'GMT DATA'!BQ7,"")</f>
        <v>137.57363810000004</v>
      </c>
      <c r="BS7" s="1">
        <f>IF(AND('GMT DATA'!BS7&lt;&gt;"NA",'GMT DATA'!BS7&lt;&gt;"Inf"),'GMT DATA'!BT7-'GMT DATA'!BS7,"")</f>
        <v>236.24222399999985</v>
      </c>
      <c r="BT7" s="1">
        <f>IF(AND('GMT DATA'!BT7&lt;&gt;"NA",'GMT DATA'!BT7&lt;&gt;"Inf"),'GMT DATA'!BT7,"")</f>
        <v>-1815.172026</v>
      </c>
      <c r="BU7" s="1">
        <f>IF(AND('GMT DATA'!BU7&lt;&gt;"NA",'GMT DATA'!BU7&lt;&gt;"Inf"),'GMT DATA'!BU7-'GMT DATA'!BT7,"")</f>
        <v>236.24222399999985</v>
      </c>
      <c r="BV7" s="1">
        <f>IF(AND('GMT DATA'!BV7&lt;&gt;"NA",'GMT DATA'!BV7&lt;&gt;"Inf"),'GMT DATA'!BW7-'GMT DATA'!BV7,"")</f>
        <v>180.90159500000004</v>
      </c>
      <c r="BW7" s="1">
        <f>IF(AND('GMT DATA'!BW7&lt;&gt;"NA",'GMT DATA'!BW7&lt;&gt;"Inf"),'GMT DATA'!BW7,"")</f>
        <v>1587.4109109999999</v>
      </c>
      <c r="BX7" s="1">
        <f>IF(AND('GMT DATA'!BX7&lt;&gt;"NA",'GMT DATA'!BX7&lt;&gt;"Inf"),'GMT DATA'!BX7-'GMT DATA'!BW7,"")</f>
        <v>180.90159400000016</v>
      </c>
      <c r="BY7" s="4">
        <f>IF(AND('GMT DATA'!BY7&lt;&gt;"NA",'GMT DATA'!BY7&lt;&gt;"Inf"),'GMT DATA'!BZ7-'GMT DATA'!BY7,"")</f>
        <v>0.29614865099999998</v>
      </c>
      <c r="BZ7" s="4">
        <f>IF(AND('GMT DATA'!BZ7&lt;&gt;"NA",'GMT DATA'!BZ7&lt;&gt;"Inf"),'GMT DATA'!BZ7,"")</f>
        <v>0.43022647899999999</v>
      </c>
      <c r="CA7" s="4">
        <f>IF(AND('GMT DATA'!CA7&lt;&gt;"NA",'GMT DATA'!CA7&lt;&gt;"Inf"),'GMT DATA'!CA7-'GMT DATA'!BZ7,"")</f>
        <v>0.29614865099999998</v>
      </c>
      <c r="CB7" s="4">
        <f>IF(AND('GMT DATA'!CB7&lt;&gt;"NA",'GMT DATA'!CB7&lt;&gt;"Inf"),'GMT DATA'!CC7-'GMT DATA'!CB7,"")</f>
        <v>0.196588445</v>
      </c>
      <c r="CC7" s="4">
        <f>IF(AND('GMT DATA'!CC7&lt;&gt;"NA",'GMT DATA'!CC7&lt;&gt;"Inf"),'GMT DATA'!CC7,"")</f>
        <v>0.12335175499999999</v>
      </c>
      <c r="CD7" s="4">
        <f>IF(AND('GMT DATA'!CD7&lt;&gt;"NA",'GMT DATA'!CD7&lt;&gt;"Inf"),'GMT DATA'!CD7-'GMT DATA'!CC7,"")</f>
        <v>0.19658844399999997</v>
      </c>
      <c r="CE7" s="4">
        <f>IF(AND('GMT DATA'!CE7&lt;&gt;"NA",'GMT DATA'!CE7&lt;&gt;"Inf"),'GMT DATA'!CF7-'GMT DATA'!CE7,"")</f>
        <v>0.17444948300000002</v>
      </c>
      <c r="CF7" s="4">
        <f>IF(AND('GMT DATA'!CF7&lt;&gt;"NA",'GMT DATA'!CF7&lt;&gt;"Inf"),'GMT DATA'!CF7,"")</f>
        <v>3.733859E-3</v>
      </c>
      <c r="CG7" s="4">
        <f>IF(AND('GMT DATA'!CG7&lt;&gt;"NA",'GMT DATA'!CG7&lt;&gt;"Inf"),'GMT DATA'!CG7-'GMT DATA'!CF7,"")</f>
        <v>0.17444948299999999</v>
      </c>
      <c r="CH7" s="1">
        <f>IF(AND('GMT DATA'!CH7&lt;&gt;"NA",'GMT DATA'!CH7&lt;&gt;"Inf"),'GMT DATA'!CI7-'GMT DATA'!CH7,"")</f>
        <v>8.3312913369999997</v>
      </c>
      <c r="CI7" s="1">
        <f>IF(AND('GMT DATA'!CI7&lt;&gt;"NA",'GMT DATA'!CI7&lt;&gt;"Inf"),'GMT DATA'!CI7,"")</f>
        <v>10.88360806</v>
      </c>
      <c r="CJ7" s="1">
        <f>IF(AND('GMT DATA'!CJ7&lt;&gt;"NA",'GMT DATA'!CJ7&lt;&gt;"Inf"),'GMT DATA'!CJ7-'GMT DATA'!CI7,"")</f>
        <v>8.3312913299999991</v>
      </c>
      <c r="CK7" s="1">
        <f>IF(AND('GMT DATA'!CK7&lt;&gt;"NA",'GMT DATA'!CK7&lt;&gt;"Inf"),'GMT DATA'!CL7-'GMT DATA'!CK7,"")</f>
        <v>6.5606482179999999</v>
      </c>
      <c r="CL7" s="1">
        <f>IF(AND('GMT DATA'!CL7&lt;&gt;"NA",'GMT DATA'!CL7&lt;&gt;"Inf"),'GMT DATA'!CL7,"")</f>
        <v>-5.702215432</v>
      </c>
      <c r="CM7" s="1">
        <f>IF(AND('GMT DATA'!CM7&lt;&gt;"NA",'GMT DATA'!CM7&lt;&gt;"Inf"),'GMT DATA'!CM7-'GMT DATA'!CL7,"")</f>
        <v>6.5606482220000002</v>
      </c>
      <c r="CN7" s="1">
        <f>IF(AND('GMT DATA'!CN7&lt;&gt;"NA",'GMT DATA'!CN7&lt;&gt;"Inf"),'GMT DATA'!CO7-'GMT DATA'!CN7,"")</f>
        <v>4.1255774069999998</v>
      </c>
      <c r="CO7" s="1">
        <f>IF(AND('GMT DATA'!CO7&lt;&gt;"NA",'GMT DATA'!CO7&lt;&gt;"Inf"),'GMT DATA'!CO7,"")</f>
        <v>5.6858246330000002</v>
      </c>
      <c r="CP7" s="1">
        <f>IF(AND('GMT DATA'!CP7&lt;&gt;"NA",'GMT DATA'!CP7&lt;&gt;"Inf"),'GMT DATA'!CP7-'GMT DATA'!CO7,"")</f>
        <v>4.1255774070000006</v>
      </c>
      <c r="CQ7" s="1">
        <f>IF(AND('GMT DATA'!CQ7&lt;&gt;"NA",'GMT DATA'!CQ7&lt;&gt;"Inf"),'GMT DATA'!CR7-'GMT DATA'!CQ7,"")</f>
        <v>9.2356429220000003</v>
      </c>
      <c r="CR7" s="1">
        <f>IF(AND('GMT DATA'!CR7&lt;&gt;"NA",'GMT DATA'!CR7&lt;&gt;"Inf"),'GMT DATA'!CR7,"")</f>
        <v>0.18728461099999999</v>
      </c>
      <c r="CS7" s="1">
        <f>IF(AND('GMT DATA'!CS7&lt;&gt;"NA",'GMT DATA'!CS7&lt;&gt;"Inf"),'GMT DATA'!CS7-'GMT DATA'!CR7,"")</f>
        <v>9.2356429209999984</v>
      </c>
      <c r="CT7" s="1">
        <f>IF(AND('GMT DATA'!CT7&lt;&gt;"NA",'GMT DATA'!CT7&lt;&gt;"Inf"),'GMT DATA'!CU7-'GMT DATA'!CT7,"")</f>
        <v>0.71132462000000007</v>
      </c>
      <c r="CU7" s="1">
        <f>IF(AND('GMT DATA'!CU7&lt;&gt;"NA",'GMT DATA'!CU7&lt;&gt;"Inf"),'GMT DATA'!CU7,"")</f>
        <v>0.85761819900000003</v>
      </c>
      <c r="CV7" s="1">
        <f>IF(AND('GMT DATA'!CV7&lt;&gt;"NA",'GMT DATA'!CV7&lt;&gt;"Inf"),'GMT DATA'!CV7-'GMT DATA'!CU7,"")</f>
        <v>0.71132461899999999</v>
      </c>
      <c r="CW7" s="1">
        <f>IF(AND('GMT DATA'!CW7&lt;&gt;"NA",'GMT DATA'!CW7&lt;&gt;"Inf"),'GMT DATA'!CX7-'GMT DATA'!CW7,"")</f>
        <v>0.12156675300000003</v>
      </c>
      <c r="CX7" s="1">
        <f>IF(AND('GMT DATA'!CX7&lt;&gt;"NA",'GMT DATA'!CX7&lt;&gt;"Inf"),'GMT DATA'!CX7,"")</f>
        <v>-0.31627924299999999</v>
      </c>
      <c r="CY7" s="1">
        <f>IF(AND('GMT DATA'!CY7&lt;&gt;"NA",'GMT DATA'!CY7&lt;&gt;"Inf"),'GMT DATA'!CY7-'GMT DATA'!CX7,"")</f>
        <v>0.121566754</v>
      </c>
      <c r="CZ7" s="1">
        <f>IF(AND('GMT DATA'!CZ7&lt;&gt;"NA",'GMT DATA'!CZ7&lt;&gt;"Inf"),'GMT DATA'!DA7-'GMT DATA'!CZ7,"")</f>
        <v>6.0850056290000012</v>
      </c>
      <c r="DA7" s="1">
        <f>IF(AND('GMT DATA'!DA7&lt;&gt;"NA",'GMT DATA'!DA7&lt;&gt;"Inf"),'GMT DATA'!DA7,"")</f>
        <v>9.8177722680000006</v>
      </c>
      <c r="DB7" s="1">
        <f>IF(AND('GMT DATA'!DB7&lt;&gt;"NA",'GMT DATA'!DB7&lt;&gt;"Inf"),'GMT DATA'!DB7-'GMT DATA'!DA7,"")</f>
        <v>6.0850056319999997</v>
      </c>
      <c r="DC7" s="1">
        <f>IF(AND('GMT DATA'!DC7&lt;&gt;"NA",'GMT DATA'!DC7&lt;&gt;"Inf"),'GMT DATA'!DD7-'GMT DATA'!DC7,"")</f>
        <v>27.862518420000001</v>
      </c>
      <c r="DD7" s="1">
        <f>IF(AND('GMT DATA'!DD7&lt;&gt;"NA",'GMT DATA'!DD7&lt;&gt;"Inf"),'GMT DATA'!DD7,"")</f>
        <v>38.027602569999999</v>
      </c>
      <c r="DE7" s="1">
        <f>IF(AND('GMT DATA'!DE7&lt;&gt;"NA",'GMT DATA'!DE7&lt;&gt;"Inf"),'GMT DATA'!DE7-'GMT DATA'!DD7,"")</f>
        <v>27.862518429999994</v>
      </c>
    </row>
    <row r="8" spans="1:109">
      <c r="A8" t="s">
        <v>122</v>
      </c>
      <c r="C8" t="s">
        <v>121</v>
      </c>
      <c r="F8" t="s">
        <v>121</v>
      </c>
      <c r="I8" t="s">
        <v>121</v>
      </c>
      <c r="L8" t="s">
        <v>121</v>
      </c>
      <c r="O8" t="s">
        <v>121</v>
      </c>
      <c r="R8" t="s">
        <v>121</v>
      </c>
      <c r="U8" t="s">
        <v>121</v>
      </c>
      <c r="X8" t="s">
        <v>116</v>
      </c>
      <c r="AA8" t="s">
        <v>116</v>
      </c>
      <c r="AD8" t="s">
        <v>116</v>
      </c>
      <c r="AG8" t="s">
        <v>116</v>
      </c>
      <c r="AJ8" t="s">
        <v>123</v>
      </c>
      <c r="AM8" t="s">
        <v>123</v>
      </c>
      <c r="AP8" t="s">
        <v>116</v>
      </c>
      <c r="AS8" t="s">
        <v>123</v>
      </c>
      <c r="AV8" t="s">
        <v>123</v>
      </c>
      <c r="AY8" t="s">
        <v>116</v>
      </c>
      <c r="BB8" t="s">
        <v>120</v>
      </c>
      <c r="BE8" t="s">
        <v>120</v>
      </c>
      <c r="BH8" t="s">
        <v>120</v>
      </c>
      <c r="BK8" t="s">
        <v>120</v>
      </c>
      <c r="BN8" t="s">
        <v>120</v>
      </c>
      <c r="BQ8" t="s">
        <v>120</v>
      </c>
      <c r="BT8" t="s">
        <v>119</v>
      </c>
      <c r="BW8" t="s">
        <v>118</v>
      </c>
      <c r="BZ8" t="s">
        <v>117</v>
      </c>
      <c r="CC8" t="s">
        <v>117</v>
      </c>
      <c r="CF8" t="s">
        <v>117</v>
      </c>
      <c r="CI8" t="s">
        <v>117</v>
      </c>
      <c r="CL8" t="s">
        <v>116</v>
      </c>
      <c r="CO8" t="s">
        <v>116</v>
      </c>
      <c r="CR8" t="s">
        <v>116</v>
      </c>
      <c r="CT8" t="s">
        <v>116</v>
      </c>
      <c r="CX8" t="s">
        <v>124</v>
      </c>
      <c r="DA8" t="s">
        <v>125</v>
      </c>
      <c r="DD8" t="s">
        <v>125</v>
      </c>
    </row>
    <row r="9" spans="1:109" s="3" customFormat="1" ht="99" customHeight="1">
      <c r="C9" s="3" t="str">
        <f>CONCATENATE("projected change per degree of global mean temperature change relative to 1980-2009 = ",ROUND(C2,1),C8)</f>
        <v>projected change per degree of global mean temperature change relative to 1980-2009 = -10.8oC</v>
      </c>
      <c r="F9" s="3" t="str">
        <f>CONCATENATE("projected change per degree of global mean temperature change relative to 1980-2009 = ",ROUND(F2,1),F8)</f>
        <v>projected change per degree of global mean temperature change relative to 1980-2009 = 15.6oC</v>
      </c>
      <c r="I9" s="3" t="str">
        <f>CONCATENATE("projected change per degree of global mean temperature change relative to 1980-2009 = ",ROUND(I2,1),I8)</f>
        <v>projected change per degree of global mean temperature change relative to 1980-2009 = 14.3oC</v>
      </c>
      <c r="L9" s="3" t="str">
        <f>CONCATENATE("projected change per degree of global mean temperature change relative to 1980-2009 = ",ROUND(L2,1),L8)</f>
        <v>projected change per degree of global mean temperature change relative to 1980-2009 = -11.9oC</v>
      </c>
      <c r="O9" s="3" t="str">
        <f>CONCATENATE("projected change per degree of global mean temperature change relative to 1980-2009 = ",ROUND(O2,1),O8)</f>
        <v>projected change per degree of global mean temperature change relative to 1980-2009 = 16.8oC</v>
      </c>
      <c r="R9" s="3" t="str">
        <f>CONCATENATE("projected change per degree of global mean temperature change relative to 1980-2009 = ",ROUND(R2,0),R8)</f>
        <v>projected change per degree of global mean temperature change relative to 1980-2009 = -38oC</v>
      </c>
      <c r="U9" s="3" t="str">
        <f>CONCATENATE("projected change per degree of global mean temperature change relative to 1980-2009 = ",ROUND(U2,0),U8)</f>
        <v>projected change per degree of global mean temperature change relative to 1980-2009 = 23oC</v>
      </c>
      <c r="X9" s="3" t="str">
        <f>CONCATENATE("projected change per degree of global mean temperature change relative to 1980-2009 = ",ROUND(X2,0)," ",X8)</f>
        <v>projected change per degree of global mean temperature change relative to 1980-2009 = 30 days</v>
      </c>
      <c r="AA9" s="3" t="str">
        <f>CONCATENATE("projected change per degree of global mean temperature change relative to 1980-2009 = ",ROUND(AA2,1)," ",AA8)</f>
        <v>projected change per degree of global mean temperature change relative to 1980-2009 = 4.2 days</v>
      </c>
      <c r="AD9" s="3" t="str">
        <f>CONCATENATE("projected change per degree of global mean temperature change relative to 1980-2009 = ",ROUND(AD2,0)," ",AD8)</f>
        <v>projected change per degree of global mean temperature change relative to 1980-2009 = 252 days</v>
      </c>
      <c r="AG9" s="3" t="str">
        <f>CONCATENATE("projected change per degree of global mean temperature change relative to 1980-2009 = ",ROUND(AG2,1)," ",AG8)</f>
        <v>projected change per degree of global mean temperature change relative to 1980-2009 = 9.3 days</v>
      </c>
      <c r="AJ9" s="3" t="str">
        <f>CONCATENATE("projected change per degree of global mean temperature change relative to 1980-2009 = ",ROUND(AJ2,0),AJ8)</f>
        <v>projected change per degree of global mean temperature change relative to 1980-2009 = 259st day of the year</v>
      </c>
      <c r="AM9" s="3" t="str">
        <f>CONCATENATE("projected change per degree of global mean temperature change relative to 1980-2009 = ",ROUND(AM2,0),AM8)</f>
        <v>projected change per degree of global mean temperature change relative to 1980-2009 = 136st day of the year</v>
      </c>
      <c r="AP9" s="3" t="str">
        <f>CONCATENATE("projected change per degree of global mean temperature change relative to 1980-2009 = ",ROUND(AP2,0)," ",AP8)</f>
        <v>projected change per degree of global mean temperature change relative to 1980-2009 = 123 days</v>
      </c>
      <c r="AS9" s="3" t="str">
        <f>CONCATENATE("projected change per degree of global mean temperature change relative to 1980-2009 = ",ROUND(AS2,0),AS8)</f>
        <v>projected change per degree of global mean temperature change relative to 1980-2009 = 111st day of the year</v>
      </c>
      <c r="AV9" s="3" t="str">
        <f>CONCATENATE("projected change per degree of global mean temperature change relative to 1980-2009 = ",ROUND(AV2,0),AV8)</f>
        <v>projected change per degree of global mean temperature change relative to 1980-2009 = 263st day of the year</v>
      </c>
      <c r="AY9" s="3" t="str">
        <f>CONCATENATE("projected change per degree of global mean temperature change relative to 1980-2009 = ",ROUND(AY2,0)," ",AY8)</f>
        <v>projected change per degree of global mean temperature change relative to 1980-2009 = 154 days</v>
      </c>
      <c r="BB9" s="3" t="str">
        <f>CONCATENATE("projected change per degree of global mean temperature change relative to 1980-2009 = ",ROUND(BB2,0)," ",BB8)</f>
        <v>projected change per degree of global mean temperature change relative to 1980-2009 = 2397 degree-days</v>
      </c>
      <c r="BE9" s="3" t="str">
        <f>CONCATENATE("projected change per degree of global mean temperature change relative to 1980-2009 = ",ROUND(BE2,0)," ",BE8)</f>
        <v>projected change per degree of global mean temperature change relative to 1980-2009 = 1401 degree-days</v>
      </c>
      <c r="BH9" s="3" t="str">
        <f>CONCATENATE("projected change per degree of global mean temperature change relative to 1980-2009 = ",ROUND(BH2,0)," ",BH8)</f>
        <v>projected change per degree of global mean temperature change relative to 1980-2009 = 1231 degree-days</v>
      </c>
      <c r="BK9" s="3" t="str">
        <f>CONCATENATE("projected change per degree of global mean temperature change relative to 1980-2009 = ",ROUND(BK2,0)," ",BK8)</f>
        <v>projected change per degree of global mean temperature change relative to 1980-2009 = 1070 degree-days</v>
      </c>
      <c r="BN9" s="3" t="str">
        <f>CONCATENATE("projected change per degree of global mean temperature change relative to 1980-2009 = ",ROUND(BN2,0)," ",BN8)</f>
        <v>projected change per degree of global mean temperature change relative to 1980-2009 = 646 degree-days</v>
      </c>
      <c r="BQ9" s="3" t="str">
        <f>CONCATENATE("projected change per degree of global mean temperature change relative to 1980-2009 = ",ROUND(BQ2,0)," ",BQ8)</f>
        <v>projected change per degree of global mean temperature change relative to 1980-2009 = 168 degree-days</v>
      </c>
      <c r="BT9" s="3" t="str">
        <f>CONCATENATE("projected change per degree of global mean temperature change relative to 1980-2009 = ",ROUND(BT2,0)," ",BT8)</f>
        <v>projected change per degree of global mean temperature change relative to 1980-2009 = 5452 heating degree-days</v>
      </c>
      <c r="BW9" s="3" t="str">
        <f>CONCATENATE("projected change per degree of global mean temperature change relative to 1980-2009 = ",ROUND(BW2,0)," ",BW8)</f>
        <v>projected change per degree of global mean temperature change relative to 1980-2009 = 2008 corn heat units</v>
      </c>
      <c r="BZ9" s="3" t="str">
        <f>CONCATENATE("projected change per degree of global mean temperature change relative to 1980-2009 = ",ROUND(BZ2,0)," ",BZ8)</f>
        <v>projected change per degree of global mean temperature change relative to 1980-2009 = 143 mm</v>
      </c>
      <c r="CC9" s="3" t="str">
        <f>CONCATENATE("projected change per degree of global mean temperature change relative to 1980-2009 = ",ROUND(CC2,0)," ",CC8)</f>
        <v>projected change per degree of global mean temperature change relative to 1980-2009 = 205 mm</v>
      </c>
      <c r="CF9" s="3" t="str">
        <f>CONCATENATE("projected change per degree of global mean temperature change relative to 1980-2009 = ",ROUND(CF2,0)," ",CF8)</f>
        <v>projected change per degree of global mean temperature change relative to 1980-2009 = 239 mm</v>
      </c>
      <c r="CI9" s="3" t="str">
        <f>CONCATENATE("projected change per degree of global mean temperature change relative to 1980-2009 = ",ROUND(CI2,0)," ",CI8)</f>
        <v>projected change per degree of global mean temperature change relative to 1980-2009 = 32 mm</v>
      </c>
      <c r="CL9" s="3" t="str">
        <f>CONCATENATE("projected change per degree of global mean temperature change relative to 1980-2009 = ",ROUND(CL2,0)," ",CL8)</f>
        <v>projected change per degree of global mean temperature change relative to 1980-2009 = 196 days</v>
      </c>
      <c r="CO9" s="3" t="str">
        <f>CONCATENATE("projected change per degree of global mean temperature change relative to 1980-2009 = ",ROUND(CO2,0)," ",CO8)</f>
        <v>projected change per degree of global mean temperature change relative to 1980-2009 = 80 days</v>
      </c>
      <c r="CR9" s="3" t="str">
        <f>CONCATENATE("projected change per degree of global mean temperature change relative to 1980-2009 = ",ROUND(CR2,0)," ",CR8)</f>
        <v>projected change per degree of global mean temperature change relative to 1980-2009 = 90 days</v>
      </c>
      <c r="CU9" s="3" t="str">
        <f>CONCATENATE("projected change per degree of global mean temperature change relative to 1980-2009 = ",ROUND(CU2,2)," ",CU8)</f>
        <v xml:space="preserve">projected change per degree of global mean temperature change relative to 1980-2009 = 1.47 </v>
      </c>
      <c r="CX9" s="3" t="str">
        <f>CONCATENATE("projected change per degree of global mean temperature change relative to 1980-2009 = ",ROUND(CX2,0),CX8)</f>
        <v>projected change per degree of global mean temperature change relative to 1980-2009 = 40%</v>
      </c>
      <c r="DA9" s="3" t="str">
        <f>CONCATENATE("projected change per degree of global mean temperature change relative to 1980-2009 = ",ROUND(DA2,0)," ",DA8)</f>
        <v>projected change per degree of global mean temperature change relative to 1980-2009 = 36 HMI UNITS</v>
      </c>
      <c r="DD9" s="3" t="str">
        <f>CONCATENATE("projected change per degree of global mean temperature change relative to 1980-2009 = ",ROUND(DD2,0)," ",DD8)</f>
        <v>projected change per degree of global mean temperature change relative to 1980-2009 = 76 HMI UNITS</v>
      </c>
    </row>
    <row r="10" spans="1:109" s="3" customFormat="1" ht="99" customHeight="1">
      <c r="C10" s="3" t="str">
        <f>CONCATENATE(UPPER(C1),CHAR(10),C9)</f>
        <v>CAMROSE AVERAGE WINTER (DEC-FEB) TEMPERATURE 
projected change per degree of global mean temperature change relative to 1980-2009 = -10.8oC</v>
      </c>
      <c r="F10" s="3" t="str">
        <f>CONCATENATE(UPPER(F1),CHAR(10),F9)</f>
        <v>CAMROSE AVERAGE SUMMER (JUN-AUG) TEMPERATURE 
projected change per degree of global mean temperature change relative to 1980-2009 = 15.6oC</v>
      </c>
      <c r="I10" s="3" t="str">
        <f>CONCATENATE(UPPER(I1),CHAR(10),I9)</f>
        <v>CAMROSE AVERAGE GROWING SEASON (MAY-AUG) TEMPERATURE
projected change per degree of global mean temperature change relative to 1980-2009 = 14.3oC</v>
      </c>
      <c r="L10" s="3" t="str">
        <f>CONCATENATE(UPPER(L1),CHAR(10),L9)</f>
        <v>CAMROSE AVERAGE JANUARY TEMPERATURE
projected change per degree of global mean temperature change relative to 1980-2009 = -11.9oC</v>
      </c>
      <c r="O10" s="3" t="str">
        <f>CONCATENATE(UPPER(O1),CHAR(10),O9)</f>
        <v>CAMROSE AVERAGE JULY TEMPERATURE
projected change per degree of global mean temperature change relative to 1980-2009 = 16.8oC</v>
      </c>
      <c r="R10" s="3" t="str">
        <f>CONCATENATE(UPPER(R1),CHAR(10),R9)</f>
        <v>CAMROSE TEMPERATURE ON THE COLDEST DAY OF THE YEAR
projected change per degree of global mean temperature change relative to 1980-2009 = -38oC</v>
      </c>
      <c r="U10" s="3" t="str">
        <f>CONCATENATE(UPPER(U1),CHAR(10),U9)</f>
        <v>CAMROSE TEMPERATURE ON THE WARMEST DAY OF THE YEAR
projected change per degree of global mean temperature change relative to 1980-2009 = 23oC</v>
      </c>
      <c r="X10" s="3" t="str">
        <f>CONCATENATE(UPPER(X1),CHAR(10),X9)</f>
        <v>CAMROSE DAYS ABOVE 25C
projected change per degree of global mean temperature change relative to 1980-2009 = 30 days</v>
      </c>
      <c r="AA10" s="3" t="str">
        <f>CONCATENATE(UPPER(AA1),CHAR(10),AA9)</f>
        <v>CAMROSE DAYS ABOVE 30C
projected change per degree of global mean temperature change relative to 1980-2009 = 4.2 days</v>
      </c>
      <c r="AD10" s="3" t="str">
        <f>CONCATENATE(UPPER(AD1),CHAR(10),AD9)</f>
        <v>CAMROSE DAYS BELOW 5C
projected change per degree of global mean temperature change relative to 1980-2009 = 252 days</v>
      </c>
      <c r="AG10" s="3" t="str">
        <f>CONCATENATE(UPPER(AG1),CHAR(10),AG9)</f>
        <v>CAMROSE DAYS BELOW -30C
projected change per degree of global mean temperature change relative to 1980-2009 = 9.3 days</v>
      </c>
      <c r="AJ10" s="3" t="str">
        <f>CONCATENATE(UPPER(AJ1),CHAR(10),AJ9)</f>
        <v>CAMROSE DATE OF FIRST FREEZE IN FALL
projected change per degree of global mean temperature change relative to 1980-2009 = 259st day of the year</v>
      </c>
      <c r="AM10" s="3" t="str">
        <f>CONCATENATE(UPPER(AM1),CHAR(10),AM9)</f>
        <v>CAMROSE DATE OF LAST FREEZE IN SPRING
projected change per degree of global mean temperature change relative to 1980-2009 = 136st day of the year</v>
      </c>
      <c r="AP10" s="3" t="str">
        <f>CONCATENATE(UPPER(AP1),CHAR(10),AP9)</f>
        <v>CAMROSE LENGTH OF FROST-FREE SEASON
projected change per degree of global mean temperature change relative to 1980-2009 = 123 days</v>
      </c>
      <c r="AS10" s="3" t="str">
        <f>CONCATENATE(UPPER(AS1),CHAR(10),AS9)</f>
        <v>CAMROSE START OF GROWING SEASON
projected change per degree of global mean temperature change relative to 1980-2009 = 111st day of the year</v>
      </c>
      <c r="AV10" s="3" t="str">
        <f>CONCATENATE(UPPER(AV1),CHAR(10),AV9)</f>
        <v>CAMROSE END OF GROWING SEASON 
projected change per degree of global mean temperature change relative to 1980-2009 = 263st day of the year</v>
      </c>
      <c r="AY10" s="3" t="str">
        <f>CONCATENATE(UPPER(AY1),CHAR(10),AY9)</f>
        <v>CAMROSE LENGTH OF GROWING SEASON 
projected change per degree of global mean temperature change relative to 1980-2009 = 154 days</v>
      </c>
      <c r="BB10" s="3" t="str">
        <f>CONCATENATE(UPPER(BB1),CHAR(10),BB9)</f>
        <v>CAMROSE DEGREE-DAYS ABOVE 0C
projected change per degree of global mean temperature change relative to 1980-2009 = 2397 degree-days</v>
      </c>
      <c r="BE10" s="3" t="str">
        <f>CONCATENATE(UPPER(BE1),CHAR(10),BE9)</f>
        <v>CAMROSE DEGREE-DAYS ABOVE 5C
projected change per degree of global mean temperature change relative to 1980-2009 = 1401 degree-days</v>
      </c>
      <c r="BH10" s="3" t="str">
        <f>CONCATENATE(UPPER(BH1),CHAR(10),BH9)</f>
        <v>CAMROSE DEGREE-DAYS ABOVE 6C
projected change per degree of global mean temperature change relative to 1980-2009 = 1231 degree-days</v>
      </c>
      <c r="BK10" s="3" t="str">
        <f>CONCATENATE(UPPER(BK1),CHAR(10),BK9)</f>
        <v>CAMROSE DEGREE-DAYS ABOVE 7C
projected change per degree of global mean temperature change relative to 1980-2009 = 1070 degree-days</v>
      </c>
      <c r="BN10" s="3" t="str">
        <f>CONCATENATE(UPPER(BN1),CHAR(10),BN9)</f>
        <v>CAMROSE DEGREE-DAYS ABOVE 10C
projected change per degree of global mean temperature change relative to 1980-2009 = 646 degree-days</v>
      </c>
      <c r="BQ10" s="3" t="str">
        <f>CONCATENATE(UPPER(BQ1),CHAR(10),BQ9)</f>
        <v>CAMROSE DEGREE-DAYS ABOVE 15C
projected change per degree of global mean temperature change relative to 1980-2009 = 168 degree-days</v>
      </c>
      <c r="BT10" s="3" t="str">
        <f>CONCATENATE(UPPER(BT1),CHAR(10),BT9)</f>
        <v>CAMROSE HEATING DEGREE-DAYS BELOW 18C
projected change per degree of global mean temperature change relative to 1980-2009 = 5452 heating degree-days</v>
      </c>
      <c r="BW10" s="3" t="str">
        <f>CONCATENATE(UPPER(BW1),CHAR(10),BW9)</f>
        <v>CAMROSE CORN HEAT UNITS
projected change per degree of global mean temperature change relative to 1980-2009 = 2008 corn heat units</v>
      </c>
      <c r="BZ10" s="3" t="str">
        <f>CONCATENATE(UPPER(BZ1),CHAR(10),BZ9)</f>
        <v>CAMROSE WINTER (SEP-APR) PRECIPITATION
projected change per degree of global mean temperature change relative to 1980-2009 = 143 mm</v>
      </c>
      <c r="CC10" s="3" t="str">
        <f>CONCATENATE(UPPER(CC1),CHAR(10),CC9)</f>
        <v>CAMROSE GROWING SEASON (APR-JUL) PRECIPITATION
projected change per degree of global mean temperature change relative to 1980-2009 = 205 mm</v>
      </c>
      <c r="CF10" s="3" t="str">
        <f>CONCATENATE(UPPER(CF1),CHAR(10),CF9)</f>
        <v>CAMROSE GROWING SEASON (MAY-AUG) PRECIPITATION
projected change per degree of global mean temperature change relative to 1980-2009 = 239 mm</v>
      </c>
      <c r="CI10" s="3" t="str">
        <f>CONCATENATE(UPPER(CI1),CHAR(10),CI9)</f>
        <v>CAMROSE PRECIPITATION ON WETTEST DAY OF THE YEAR
projected change per degree of global mean temperature change relative to 1980-2009 = 32 mm</v>
      </c>
      <c r="CL10" s="3" t="str">
        <f>CONCATENATE(UPPER(CL1),CHAR(10),CL9)</f>
        <v>CAMROSE WINTER (SEP-APR) DRY DAYS 
projected change per degree of global mean temperature change relative to 1980-2009 = 196 days</v>
      </c>
      <c r="CO10" s="3" t="str">
        <f>CONCATENATE(UPPER(CO1),CHAR(10),CO9)</f>
        <v>CAMROSE SUMMER (MAY-AUG) DRY DAYS 
projected change per degree of global mean temperature change relative to 1980-2009 = 80 days</v>
      </c>
      <c r="CR10" s="3" t="str">
        <f>CONCATENATE(UPPER(CR1),CHAR(10),CR9)</f>
        <v>CAMROSE WET DAYS WITH PRECIPITATION ABOVE 0.2MM 
projected change per degree of global mean temperature change relative to 1980-2009 = 90 days</v>
      </c>
      <c r="CU10" s="3" t="str">
        <f>CONCATENATE(UPPER(CU1),CHAR(10),CU9)</f>
        <v xml:space="preserve">CAMROSE DAYS WITH PRECIPITATION ABOVE 25MM 
projected change per degree of global mean temperature change relative to 1980-2009 = 1.47 </v>
      </c>
      <c r="CX10" s="3" t="str">
        <f>CONCATENATE(UPPER(CX1),CHAR(10),CX9)</f>
        <v>CAMROSE PERCENTAGE OF WINTER PRECIPITATION AS SNOW
projected change per degree of global mean temperature change relative to 1980-2009 = 40%</v>
      </c>
      <c r="DA10" s="3" t="str">
        <f>CONCATENATE(UPPER(DA1),CHAR(10),DA9)</f>
        <v>CAMROSE ANNUAL HEAT MOISTURE INDEX
projected change per degree of global mean temperature change relative to 1980-2009 = 36 HMI UNITS</v>
      </c>
      <c r="DD10" s="3" t="str">
        <f>CONCATENATE(UPPER(DD1),CHAR(10),DD9)</f>
        <v>CAMROSE SUMMER HEAT MOISTURE INDEX
projected change per degree of global mean temperature change relative to 1980-2009 = 76 HMI UNITS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7"/>
  <sheetViews>
    <sheetView workbookViewId="0">
      <selection sqref="A1:DE7"/>
    </sheetView>
  </sheetViews>
  <sheetFormatPr baseColWidth="10" defaultRowHeight="15" x14ac:dyDescent="0"/>
  <sheetData>
    <row r="1" spans="1:109">
      <c r="A1" s="5" t="s">
        <v>115</v>
      </c>
      <c r="B1" s="5" t="s">
        <v>114</v>
      </c>
      <c r="C1" s="5" t="s">
        <v>113</v>
      </c>
      <c r="D1" s="5" t="s">
        <v>112</v>
      </c>
      <c r="E1" s="5" t="s">
        <v>111</v>
      </c>
      <c r="F1" s="5" t="s">
        <v>110</v>
      </c>
      <c r="G1" s="5" t="s">
        <v>109</v>
      </c>
      <c r="H1" s="5" t="s">
        <v>108</v>
      </c>
      <c r="I1" s="5" t="s">
        <v>107</v>
      </c>
      <c r="J1" s="5" t="s">
        <v>106</v>
      </c>
      <c r="K1" s="5" t="s">
        <v>105</v>
      </c>
      <c r="L1" s="5" t="s">
        <v>104</v>
      </c>
      <c r="M1" s="5" t="s">
        <v>103</v>
      </c>
      <c r="N1" s="5" t="s">
        <v>102</v>
      </c>
      <c r="O1" s="5" t="s">
        <v>101</v>
      </c>
      <c r="P1" s="5" t="s">
        <v>100</v>
      </c>
      <c r="Q1" s="5" t="s">
        <v>99</v>
      </c>
      <c r="R1" s="5" t="s">
        <v>98</v>
      </c>
      <c r="S1" s="5" t="s">
        <v>97</v>
      </c>
      <c r="T1" s="5" t="s">
        <v>96</v>
      </c>
      <c r="U1" s="5" t="s">
        <v>95</v>
      </c>
      <c r="V1" s="5" t="s">
        <v>94</v>
      </c>
      <c r="W1" s="5" t="s">
        <v>93</v>
      </c>
      <c r="X1" s="5" t="s">
        <v>92</v>
      </c>
      <c r="Y1" s="5" t="s">
        <v>91</v>
      </c>
      <c r="Z1" s="5" t="s">
        <v>90</v>
      </c>
      <c r="AA1" s="5" t="s">
        <v>89</v>
      </c>
      <c r="AB1" s="5" t="s">
        <v>88</v>
      </c>
      <c r="AC1" s="5" t="s">
        <v>87</v>
      </c>
      <c r="AD1" s="5" t="s">
        <v>86</v>
      </c>
      <c r="AE1" s="5" t="s">
        <v>85</v>
      </c>
      <c r="AF1" s="5" t="s">
        <v>84</v>
      </c>
      <c r="AG1" s="5" t="s">
        <v>83</v>
      </c>
      <c r="AH1" s="5" t="s">
        <v>82</v>
      </c>
      <c r="AI1" s="5" t="s">
        <v>81</v>
      </c>
      <c r="AJ1" s="5" t="s">
        <v>80</v>
      </c>
      <c r="AK1" s="5" t="s">
        <v>79</v>
      </c>
      <c r="AL1" s="5" t="s">
        <v>78</v>
      </c>
      <c r="AM1" s="5" t="s">
        <v>77</v>
      </c>
      <c r="AN1" s="5" t="s">
        <v>76</v>
      </c>
      <c r="AO1" s="5" t="s">
        <v>75</v>
      </c>
      <c r="AP1" s="5" t="s">
        <v>74</v>
      </c>
      <c r="AQ1" s="5" t="s">
        <v>73</v>
      </c>
      <c r="AR1" s="5" t="s">
        <v>72</v>
      </c>
      <c r="AS1" s="5" t="s">
        <v>71</v>
      </c>
      <c r="AT1" s="5" t="s">
        <v>70</v>
      </c>
      <c r="AU1" s="5" t="s">
        <v>69</v>
      </c>
      <c r="AV1" s="5" t="s">
        <v>68</v>
      </c>
      <c r="AW1" s="5" t="s">
        <v>67</v>
      </c>
      <c r="AX1" s="5" t="s">
        <v>66</v>
      </c>
      <c r="AY1" s="5" t="s">
        <v>65</v>
      </c>
      <c r="AZ1" s="5" t="s">
        <v>64</v>
      </c>
      <c r="BA1" s="5" t="s">
        <v>63</v>
      </c>
      <c r="BB1" s="5" t="s">
        <v>62</v>
      </c>
      <c r="BC1" s="5" t="s">
        <v>61</v>
      </c>
      <c r="BD1" s="5" t="s">
        <v>60</v>
      </c>
      <c r="BE1" s="5" t="s">
        <v>59</v>
      </c>
      <c r="BF1" s="5" t="s">
        <v>58</v>
      </c>
      <c r="BG1" s="5" t="s">
        <v>57</v>
      </c>
      <c r="BH1" s="5" t="s">
        <v>56</v>
      </c>
      <c r="BI1" s="5" t="s">
        <v>55</v>
      </c>
      <c r="BJ1" s="5" t="s">
        <v>54</v>
      </c>
      <c r="BK1" s="5" t="s">
        <v>53</v>
      </c>
      <c r="BL1" s="5" t="s">
        <v>52</v>
      </c>
      <c r="BM1" s="5" t="s">
        <v>51</v>
      </c>
      <c r="BN1" s="5" t="s">
        <v>50</v>
      </c>
      <c r="BO1" s="5" t="s">
        <v>49</v>
      </c>
      <c r="BP1" s="5" t="s">
        <v>48</v>
      </c>
      <c r="BQ1" s="5" t="s">
        <v>47</v>
      </c>
      <c r="BR1" s="5" t="s">
        <v>46</v>
      </c>
      <c r="BS1" s="5" t="s">
        <v>45</v>
      </c>
      <c r="BT1" s="5" t="s">
        <v>44</v>
      </c>
      <c r="BU1" s="5" t="s">
        <v>43</v>
      </c>
      <c r="BV1" s="5" t="s">
        <v>42</v>
      </c>
      <c r="BW1" s="5" t="s">
        <v>41</v>
      </c>
      <c r="BX1" s="5" t="s">
        <v>40</v>
      </c>
      <c r="BY1" s="5" t="s">
        <v>39</v>
      </c>
      <c r="BZ1" s="5" t="s">
        <v>38</v>
      </c>
      <c r="CA1" s="5" t="s">
        <v>37</v>
      </c>
      <c r="CB1" s="5" t="s">
        <v>36</v>
      </c>
      <c r="CC1" s="5" t="s">
        <v>35</v>
      </c>
      <c r="CD1" s="5" t="s">
        <v>34</v>
      </c>
      <c r="CE1" s="5" t="s">
        <v>33</v>
      </c>
      <c r="CF1" s="5" t="s">
        <v>32</v>
      </c>
      <c r="CG1" s="5" t="s">
        <v>31</v>
      </c>
      <c r="CH1" s="5" t="s">
        <v>30</v>
      </c>
      <c r="CI1" s="5" t="s">
        <v>29</v>
      </c>
      <c r="CJ1" s="5" t="s">
        <v>28</v>
      </c>
      <c r="CK1" s="5" t="s">
        <v>27</v>
      </c>
      <c r="CL1" s="5" t="s">
        <v>26</v>
      </c>
      <c r="CM1" s="5" t="s">
        <v>25</v>
      </c>
      <c r="CN1" s="5" t="s">
        <v>24</v>
      </c>
      <c r="CO1" s="5" t="s">
        <v>23</v>
      </c>
      <c r="CP1" s="5" t="s">
        <v>22</v>
      </c>
      <c r="CQ1" s="5" t="s">
        <v>21</v>
      </c>
      <c r="CR1" s="5" t="s">
        <v>20</v>
      </c>
      <c r="CS1" s="5" t="s">
        <v>19</v>
      </c>
      <c r="CT1" s="5" t="s">
        <v>18</v>
      </c>
      <c r="CU1" s="5" t="s">
        <v>17</v>
      </c>
      <c r="CV1" s="5" t="s">
        <v>16</v>
      </c>
      <c r="CW1" s="5" t="s">
        <v>15</v>
      </c>
      <c r="CX1" s="5" t="s">
        <v>14</v>
      </c>
      <c r="CY1" s="5" t="s">
        <v>13</v>
      </c>
      <c r="CZ1" s="5" t="s">
        <v>12</v>
      </c>
      <c r="DA1" s="5" t="s">
        <v>11</v>
      </c>
      <c r="DB1" s="5" t="s">
        <v>10</v>
      </c>
      <c r="DC1" s="5" t="s">
        <v>9</v>
      </c>
      <c r="DD1" s="5" t="s">
        <v>8</v>
      </c>
      <c r="DE1" s="5" t="s">
        <v>7</v>
      </c>
    </row>
    <row r="2" spans="1:109">
      <c r="A2" s="5" t="s">
        <v>6</v>
      </c>
      <c r="B2" s="5" t="s">
        <v>5</v>
      </c>
      <c r="C2" s="5">
        <v>-10.833949219999999</v>
      </c>
      <c r="D2" s="5" t="s">
        <v>5</v>
      </c>
      <c r="E2" s="5" t="s">
        <v>5</v>
      </c>
      <c r="F2" s="5">
        <v>15.550465040000001</v>
      </c>
      <c r="G2" s="5" t="s">
        <v>5</v>
      </c>
      <c r="H2" s="5" t="s">
        <v>5</v>
      </c>
      <c r="I2" s="5">
        <v>14.258377360000001</v>
      </c>
      <c r="J2" s="5" t="s">
        <v>5</v>
      </c>
      <c r="K2" s="5" t="s">
        <v>5</v>
      </c>
      <c r="L2" s="5">
        <v>-11.901903190000001</v>
      </c>
      <c r="M2" s="5" t="s">
        <v>5</v>
      </c>
      <c r="N2" s="5" t="s">
        <v>5</v>
      </c>
      <c r="O2" s="5">
        <v>16.781318949999999</v>
      </c>
      <c r="P2" s="5" t="s">
        <v>5</v>
      </c>
      <c r="Q2" s="5" t="s">
        <v>5</v>
      </c>
      <c r="R2" s="5">
        <v>-37.603333220000003</v>
      </c>
      <c r="S2" s="5" t="s">
        <v>5</v>
      </c>
      <c r="T2" s="5" t="s">
        <v>5</v>
      </c>
      <c r="U2" s="5">
        <v>22.940000090000002</v>
      </c>
      <c r="V2" s="5" t="s">
        <v>5</v>
      </c>
      <c r="W2" s="5" t="s">
        <v>5</v>
      </c>
      <c r="X2" s="5">
        <v>30.06666667</v>
      </c>
      <c r="Y2" s="5" t="s">
        <v>5</v>
      </c>
      <c r="Z2" s="5" t="s">
        <v>5</v>
      </c>
      <c r="AA2" s="5">
        <v>4.2</v>
      </c>
      <c r="AB2" s="5" t="s">
        <v>5</v>
      </c>
      <c r="AC2" s="5" t="s">
        <v>5</v>
      </c>
      <c r="AD2" s="5">
        <v>252.03333330000001</v>
      </c>
      <c r="AE2" s="5" t="s">
        <v>5</v>
      </c>
      <c r="AF2" s="5" t="s">
        <v>5</v>
      </c>
      <c r="AG2" s="5">
        <v>9.3333333330000006</v>
      </c>
      <c r="AH2" s="5" t="s">
        <v>5</v>
      </c>
      <c r="AI2" s="5" t="s">
        <v>5</v>
      </c>
      <c r="AJ2" s="5">
        <v>259.16666670000001</v>
      </c>
      <c r="AK2" s="5" t="s">
        <v>5</v>
      </c>
      <c r="AL2" s="5" t="s">
        <v>5</v>
      </c>
      <c r="AM2" s="5">
        <v>135.96666669999999</v>
      </c>
      <c r="AN2" s="5" t="s">
        <v>5</v>
      </c>
      <c r="AO2" s="5" t="s">
        <v>5</v>
      </c>
      <c r="AP2" s="5">
        <v>123.2</v>
      </c>
      <c r="AQ2" s="5" t="s">
        <v>5</v>
      </c>
      <c r="AR2" s="5" t="s">
        <v>5</v>
      </c>
      <c r="AS2" s="5">
        <v>110.5333333</v>
      </c>
      <c r="AT2" s="5" t="s">
        <v>5</v>
      </c>
      <c r="AU2" s="5" t="s">
        <v>5</v>
      </c>
      <c r="AV2" s="5">
        <v>263.46666670000002</v>
      </c>
      <c r="AW2" s="5" t="s">
        <v>5</v>
      </c>
      <c r="AX2" s="5" t="s">
        <v>5</v>
      </c>
      <c r="AY2" s="5">
        <v>153.93333329999999</v>
      </c>
      <c r="AZ2" s="5" t="s">
        <v>5</v>
      </c>
      <c r="BA2" s="5" t="s">
        <v>5</v>
      </c>
      <c r="BB2" s="5">
        <v>2397.0566570000001</v>
      </c>
      <c r="BC2" s="5" t="s">
        <v>5</v>
      </c>
      <c r="BD2" s="5" t="s">
        <v>5</v>
      </c>
      <c r="BE2" s="5">
        <v>1400.8899980000001</v>
      </c>
      <c r="BF2" s="5" t="s">
        <v>5</v>
      </c>
      <c r="BG2" s="5" t="s">
        <v>5</v>
      </c>
      <c r="BH2" s="5">
        <v>1230.789996</v>
      </c>
      <c r="BI2" s="5" t="s">
        <v>5</v>
      </c>
      <c r="BJ2" s="5" t="s">
        <v>5</v>
      </c>
      <c r="BK2" s="5">
        <v>1070.2700030000001</v>
      </c>
      <c r="BL2" s="5" t="s">
        <v>5</v>
      </c>
      <c r="BM2" s="5" t="s">
        <v>5</v>
      </c>
      <c r="BN2" s="5">
        <v>646.42333269999995</v>
      </c>
      <c r="BO2" s="5" t="s">
        <v>5</v>
      </c>
      <c r="BP2" s="5" t="s">
        <v>5</v>
      </c>
      <c r="BQ2" s="5">
        <v>167.7683337</v>
      </c>
      <c r="BR2" s="5" t="s">
        <v>5</v>
      </c>
      <c r="BS2" s="5" t="s">
        <v>5</v>
      </c>
      <c r="BT2" s="5">
        <v>5451.5866539999997</v>
      </c>
      <c r="BU2" s="5" t="s">
        <v>5</v>
      </c>
      <c r="BV2" s="5" t="s">
        <v>5</v>
      </c>
      <c r="BW2" s="5">
        <v>2007.8852340000001</v>
      </c>
      <c r="BX2" s="5" t="s">
        <v>5</v>
      </c>
      <c r="BY2" s="5" t="s">
        <v>5</v>
      </c>
      <c r="BZ2" s="5">
        <v>142.88333299999999</v>
      </c>
      <c r="CA2" s="5" t="s">
        <v>5</v>
      </c>
      <c r="CB2" s="5" t="s">
        <v>5</v>
      </c>
      <c r="CC2" s="5">
        <v>205.0033335</v>
      </c>
      <c r="CD2" s="5" t="s">
        <v>5</v>
      </c>
      <c r="CE2" s="5" t="s">
        <v>5</v>
      </c>
      <c r="CF2" s="5">
        <v>238.8233348</v>
      </c>
      <c r="CG2" s="5" t="s">
        <v>5</v>
      </c>
      <c r="CH2" s="5" t="s">
        <v>5</v>
      </c>
      <c r="CI2" s="5">
        <v>31.763333379999999</v>
      </c>
      <c r="CJ2" s="5" t="s">
        <v>5</v>
      </c>
      <c r="CK2" s="5" t="s">
        <v>5</v>
      </c>
      <c r="CL2" s="5">
        <v>196.16666670000001</v>
      </c>
      <c r="CM2" s="5" t="s">
        <v>5</v>
      </c>
      <c r="CN2" s="5" t="s">
        <v>5</v>
      </c>
      <c r="CO2" s="5">
        <v>79.533333330000005</v>
      </c>
      <c r="CP2" s="5" t="s">
        <v>5</v>
      </c>
      <c r="CQ2" s="5" t="s">
        <v>5</v>
      </c>
      <c r="CR2" s="5">
        <v>89.533333330000005</v>
      </c>
      <c r="CS2" s="5" t="s">
        <v>5</v>
      </c>
      <c r="CT2" s="5" t="s">
        <v>5</v>
      </c>
      <c r="CU2" s="5">
        <v>1.4666666669999999</v>
      </c>
      <c r="CV2" s="5" t="s">
        <v>5</v>
      </c>
      <c r="CW2" s="5" t="s">
        <v>5</v>
      </c>
      <c r="CX2" s="5">
        <v>39.65390318</v>
      </c>
      <c r="CY2" s="5" t="s">
        <v>5</v>
      </c>
      <c r="CZ2" s="5" t="s">
        <v>5</v>
      </c>
      <c r="DA2" s="5">
        <v>36.473230039999997</v>
      </c>
      <c r="DB2" s="5" t="s">
        <v>5</v>
      </c>
      <c r="DC2" s="5" t="s">
        <v>5</v>
      </c>
      <c r="DD2" s="5">
        <v>76.354196549999998</v>
      </c>
      <c r="DE2" s="5" t="s">
        <v>5</v>
      </c>
    </row>
    <row r="3" spans="1:109">
      <c r="A3" s="5" t="s">
        <v>4</v>
      </c>
      <c r="B3" s="5">
        <v>0.79892871399999998</v>
      </c>
      <c r="C3" s="5">
        <v>1.5889209470000001</v>
      </c>
      <c r="D3" s="5">
        <v>2.3789131810000002</v>
      </c>
      <c r="E3" s="5">
        <v>0.66088760800000002</v>
      </c>
      <c r="F3" s="5">
        <v>1.1310924979999999</v>
      </c>
      <c r="G3" s="5">
        <v>1.6012973880000001</v>
      </c>
      <c r="H3" s="5">
        <v>0.68234901999999997</v>
      </c>
      <c r="I3" s="5">
        <v>1.0919181490000001</v>
      </c>
      <c r="J3" s="5">
        <v>1.5014872770000001</v>
      </c>
      <c r="K3" s="5">
        <v>0.67290331000000003</v>
      </c>
      <c r="L3" s="5">
        <v>1.7327044730000001</v>
      </c>
      <c r="M3" s="5">
        <v>2.7925056370000001</v>
      </c>
      <c r="N3" s="5">
        <v>0.64457239600000005</v>
      </c>
      <c r="O3" s="5">
        <v>1.1321042640000001</v>
      </c>
      <c r="P3" s="5">
        <v>1.619636131</v>
      </c>
      <c r="Q3" s="5">
        <v>1.0735832510000001</v>
      </c>
      <c r="R3" s="5">
        <v>2.515930531</v>
      </c>
      <c r="S3" s="5">
        <v>3.9582778109999999</v>
      </c>
      <c r="T3" s="5">
        <v>0.49477875999999998</v>
      </c>
      <c r="U3" s="5">
        <v>1.216292887</v>
      </c>
      <c r="V3" s="5">
        <v>1.937807013</v>
      </c>
      <c r="W3" s="5">
        <v>5.581022344</v>
      </c>
      <c r="X3" s="5">
        <v>10.07</v>
      </c>
      <c r="Y3" s="5">
        <v>14.55897766</v>
      </c>
      <c r="Z3" s="5">
        <v>1.5993520379999999</v>
      </c>
      <c r="AA3" s="5">
        <v>3.7007142860000002</v>
      </c>
      <c r="AB3" s="5">
        <v>5.8020765330000001</v>
      </c>
      <c r="AC3" s="5">
        <v>-16.675587360000002</v>
      </c>
      <c r="AD3" s="5">
        <v>-11.920714289999999</v>
      </c>
      <c r="AE3" s="5">
        <v>-7.1658412130000002</v>
      </c>
      <c r="AF3" s="5">
        <v>-5.7463943290000001</v>
      </c>
      <c r="AG3" s="5">
        <v>-3.993095238</v>
      </c>
      <c r="AH3" s="5">
        <v>-2.2397961469999998</v>
      </c>
      <c r="AI3" s="5">
        <v>3.233147196</v>
      </c>
      <c r="AJ3" s="5">
        <v>6.2185714289999998</v>
      </c>
      <c r="AK3" s="5">
        <v>9.2039956610000004</v>
      </c>
      <c r="AL3" s="5">
        <v>-11.004983879999999</v>
      </c>
      <c r="AM3" s="5">
        <v>-6.109047619</v>
      </c>
      <c r="AN3" s="5">
        <v>-1.213111354</v>
      </c>
      <c r="AO3" s="5">
        <v>6.3414812639999996</v>
      </c>
      <c r="AP3" s="5">
        <v>12.327619049999999</v>
      </c>
      <c r="AQ3" s="5">
        <v>18.313756829999999</v>
      </c>
      <c r="AR3" s="5">
        <v>-10.97539798</v>
      </c>
      <c r="AS3" s="5">
        <v>-5.9769047620000002</v>
      </c>
      <c r="AT3" s="5">
        <v>-0.97841154699999999</v>
      </c>
      <c r="AU3" s="5">
        <v>0.88508059299999997</v>
      </c>
      <c r="AV3" s="5">
        <v>4.6316666670000002</v>
      </c>
      <c r="AW3" s="5">
        <v>8.3782527400000006</v>
      </c>
      <c r="AX3" s="5">
        <v>3.5627217899999999</v>
      </c>
      <c r="AY3" s="5">
        <v>10.60857143</v>
      </c>
      <c r="AZ3" s="5">
        <v>17.654421070000001</v>
      </c>
      <c r="BA3" s="5">
        <v>161.36456140000001</v>
      </c>
      <c r="BB3" s="5">
        <v>252.3325839</v>
      </c>
      <c r="BC3" s="5">
        <v>343.30060650000001</v>
      </c>
      <c r="BD3" s="5">
        <v>123.8680018</v>
      </c>
      <c r="BE3" s="5">
        <v>198.3895646</v>
      </c>
      <c r="BF3" s="5">
        <v>272.9111274</v>
      </c>
      <c r="BG3" s="5">
        <v>117.48941000000001</v>
      </c>
      <c r="BH3" s="5">
        <v>188.303042</v>
      </c>
      <c r="BI3" s="5">
        <v>259.11667390000002</v>
      </c>
      <c r="BJ3" s="5">
        <v>111.16326220000001</v>
      </c>
      <c r="BK3" s="5">
        <v>178.34492309999999</v>
      </c>
      <c r="BL3" s="5">
        <v>245.52658400000001</v>
      </c>
      <c r="BM3" s="5">
        <v>90.04759147</v>
      </c>
      <c r="BN3" s="5">
        <v>147.06494900000001</v>
      </c>
      <c r="BO3" s="5">
        <v>204.08230649999999</v>
      </c>
      <c r="BP3" s="5">
        <v>46.5118382</v>
      </c>
      <c r="BQ3" s="5">
        <v>82.693714760000006</v>
      </c>
      <c r="BR3" s="5">
        <v>118.8755913</v>
      </c>
      <c r="BS3" s="5">
        <v>-585.72463960000005</v>
      </c>
      <c r="BT3" s="5">
        <v>-435.6300473</v>
      </c>
      <c r="BU3" s="5">
        <v>-285.53545500000001</v>
      </c>
      <c r="BV3" s="5">
        <v>197.7029666</v>
      </c>
      <c r="BW3" s="5">
        <v>298.48546069999998</v>
      </c>
      <c r="BX3" s="5">
        <v>399.26795479999998</v>
      </c>
      <c r="BY3" s="5">
        <v>3.2262243000000003E-2</v>
      </c>
      <c r="BZ3" s="5">
        <v>0.115668358</v>
      </c>
      <c r="CA3" s="5">
        <v>0.199074474</v>
      </c>
      <c r="CB3" s="5">
        <v>-8.9182212999999996E-2</v>
      </c>
      <c r="CC3" s="5">
        <v>4.4350169000000002E-2</v>
      </c>
      <c r="CD3" s="5">
        <v>0.177882551</v>
      </c>
      <c r="CE3" s="5">
        <v>-0.11646546300000001</v>
      </c>
      <c r="CF3" s="5">
        <v>1.0851235000000001E-2</v>
      </c>
      <c r="CG3" s="5">
        <v>0.13816793299999999</v>
      </c>
      <c r="CH3" s="5">
        <v>-3.6235290299999998</v>
      </c>
      <c r="CI3" s="5">
        <v>2.1771475530000002</v>
      </c>
      <c r="CJ3" s="5">
        <v>7.9778241349999997</v>
      </c>
      <c r="CK3" s="5">
        <v>-4.1375021370000002</v>
      </c>
      <c r="CL3" s="5">
        <v>-1.8119047619999999</v>
      </c>
      <c r="CM3" s="5">
        <v>0.51369261300000002</v>
      </c>
      <c r="CN3" s="5">
        <v>-3.0089203740000001</v>
      </c>
      <c r="CO3" s="5">
        <v>0.19071428600000001</v>
      </c>
      <c r="CP3" s="5">
        <v>3.3903489449999999</v>
      </c>
      <c r="CQ3" s="5">
        <v>-2.68409561</v>
      </c>
      <c r="CR3" s="5">
        <v>1.565952381</v>
      </c>
      <c r="CS3" s="5">
        <v>5.8160003720000004</v>
      </c>
      <c r="CT3" s="5">
        <v>-0.455153892</v>
      </c>
      <c r="CU3" s="5">
        <v>0.12761904800000001</v>
      </c>
      <c r="CV3" s="5">
        <v>0.71039198699999995</v>
      </c>
      <c r="CW3" s="5">
        <v>-0.16627832200000001</v>
      </c>
      <c r="CX3" s="5">
        <v>-7.1603455999999996E-2</v>
      </c>
      <c r="CY3" s="5">
        <v>2.3071410000000001E-2</v>
      </c>
      <c r="CZ3" s="5">
        <v>-1.105300876</v>
      </c>
      <c r="DA3" s="5">
        <v>1.5177745330000001</v>
      </c>
      <c r="DB3" s="5">
        <v>4.1408499430000001</v>
      </c>
      <c r="DC3" s="5">
        <v>-10.605046120000001</v>
      </c>
      <c r="DD3" s="5">
        <v>2.5137618060000002</v>
      </c>
      <c r="DE3" s="5">
        <v>15.63256973</v>
      </c>
    </row>
    <row r="4" spans="1:109">
      <c r="A4" s="5" t="s">
        <v>3</v>
      </c>
      <c r="B4" s="5">
        <v>0.98596747699999998</v>
      </c>
      <c r="C4" s="5">
        <v>2.1748262610000002</v>
      </c>
      <c r="D4" s="5">
        <v>3.3636850460000001</v>
      </c>
      <c r="E4" s="5">
        <v>1.36327168</v>
      </c>
      <c r="F4" s="5">
        <v>1.9648126530000001</v>
      </c>
      <c r="G4" s="5">
        <v>2.5663536260000002</v>
      </c>
      <c r="H4" s="5">
        <v>1.337720837</v>
      </c>
      <c r="I4" s="5">
        <v>1.8599918070000001</v>
      </c>
      <c r="J4" s="5">
        <v>2.3822627779999999</v>
      </c>
      <c r="K4" s="5">
        <v>0.91264573699999996</v>
      </c>
      <c r="L4" s="5">
        <v>2.112302905</v>
      </c>
      <c r="M4" s="5">
        <v>3.3119600729999998</v>
      </c>
      <c r="N4" s="5">
        <v>1.213877147</v>
      </c>
      <c r="O4" s="5">
        <v>1.956126918</v>
      </c>
      <c r="P4" s="5">
        <v>2.6983766880000002</v>
      </c>
      <c r="Q4" s="5">
        <v>1.681295604</v>
      </c>
      <c r="R4" s="5">
        <v>3.5520993559999998</v>
      </c>
      <c r="S4" s="5">
        <v>5.4229031069999998</v>
      </c>
      <c r="T4" s="5">
        <v>1.2317986599999999</v>
      </c>
      <c r="U4" s="5">
        <v>2.3077565340000001</v>
      </c>
      <c r="V4" s="5">
        <v>3.3837144079999999</v>
      </c>
      <c r="W4" s="5">
        <v>11.03924086</v>
      </c>
      <c r="X4" s="5">
        <v>18.32</v>
      </c>
      <c r="Y4" s="5">
        <v>25.600759140000001</v>
      </c>
      <c r="Z4" s="5">
        <v>3.6010544520000001</v>
      </c>
      <c r="AA4" s="5">
        <v>8.0078571430000007</v>
      </c>
      <c r="AB4" s="5">
        <v>12.41465983</v>
      </c>
      <c r="AC4" s="5">
        <v>-24.645122749999999</v>
      </c>
      <c r="AD4" s="5">
        <v>-19.589761899999999</v>
      </c>
      <c r="AE4" s="5">
        <v>-14.53440106</v>
      </c>
      <c r="AF4" s="5">
        <v>-8.0011799440000004</v>
      </c>
      <c r="AG4" s="5">
        <v>-5.1026190480000002</v>
      </c>
      <c r="AH4" s="5">
        <v>-2.2040581509999999</v>
      </c>
      <c r="AI4" s="5">
        <v>5.9530869959999997</v>
      </c>
      <c r="AJ4" s="5">
        <v>9.8709523810000004</v>
      </c>
      <c r="AK4" s="5">
        <v>13.78881777</v>
      </c>
      <c r="AL4" s="5">
        <v>-14.88480045</v>
      </c>
      <c r="AM4" s="5">
        <v>-9.4471428569999993</v>
      </c>
      <c r="AN4" s="5">
        <v>-4.0094852679999997</v>
      </c>
      <c r="AO4" s="5">
        <v>12.728019339999999</v>
      </c>
      <c r="AP4" s="5">
        <v>19.318095240000002</v>
      </c>
      <c r="AQ4" s="5">
        <v>25.90817114</v>
      </c>
      <c r="AR4" s="5">
        <v>-15.251504000000001</v>
      </c>
      <c r="AS4" s="5">
        <v>-8.4959523810000004</v>
      </c>
      <c r="AT4" s="5">
        <v>-1.7404007619999999</v>
      </c>
      <c r="AU4" s="5">
        <v>2.964382643</v>
      </c>
      <c r="AV4" s="5">
        <v>7.8745238100000003</v>
      </c>
      <c r="AW4" s="5">
        <v>12.784664980000001</v>
      </c>
      <c r="AX4" s="5">
        <v>7.6085833330000003</v>
      </c>
      <c r="AY4" s="5">
        <v>16.370476190000002</v>
      </c>
      <c r="AZ4" s="5">
        <v>25.132369050000001</v>
      </c>
      <c r="BA4" s="5">
        <v>297.98461309999999</v>
      </c>
      <c r="BB4" s="5">
        <v>422.9749261</v>
      </c>
      <c r="BC4" s="5">
        <v>547.965239</v>
      </c>
      <c r="BD4" s="5">
        <v>240.71193</v>
      </c>
      <c r="BE4" s="5">
        <v>344.51845400000002</v>
      </c>
      <c r="BF4" s="5">
        <v>448.32497799999999</v>
      </c>
      <c r="BG4" s="5">
        <v>229.9772586</v>
      </c>
      <c r="BH4" s="5">
        <v>328.56025069999998</v>
      </c>
      <c r="BI4" s="5">
        <v>427.1432428</v>
      </c>
      <c r="BJ4" s="5">
        <v>219.1373643</v>
      </c>
      <c r="BK4" s="5">
        <v>312.57046830000002</v>
      </c>
      <c r="BL4" s="5">
        <v>406.0035724</v>
      </c>
      <c r="BM4" s="5">
        <v>182.3739674</v>
      </c>
      <c r="BN4" s="5">
        <v>261.93262809999999</v>
      </c>
      <c r="BO4" s="5">
        <v>341.49128889999997</v>
      </c>
      <c r="BP4" s="5">
        <v>99.857169880000001</v>
      </c>
      <c r="BQ4" s="5">
        <v>156.09126749999999</v>
      </c>
      <c r="BR4" s="5">
        <v>212.32536519999999</v>
      </c>
      <c r="BS4" s="5">
        <v>-862.13336260000005</v>
      </c>
      <c r="BT4" s="5">
        <v>-649.24223689999997</v>
      </c>
      <c r="BU4" s="5">
        <v>-436.35111119999999</v>
      </c>
      <c r="BV4" s="5">
        <v>377.12303539999999</v>
      </c>
      <c r="BW4" s="5">
        <v>518.45041630000003</v>
      </c>
      <c r="BX4" s="5">
        <v>659.77779729999997</v>
      </c>
      <c r="BY4" s="5">
        <v>9.1976251999999994E-2</v>
      </c>
      <c r="BZ4" s="5">
        <v>0.16444751799999999</v>
      </c>
      <c r="CA4" s="5">
        <v>0.23691878399999999</v>
      </c>
      <c r="CB4" s="5">
        <v>-1.7755337E-2</v>
      </c>
      <c r="CC4" s="5">
        <v>0.102896182</v>
      </c>
      <c r="CD4" s="5">
        <v>0.22354770099999999</v>
      </c>
      <c r="CE4" s="5">
        <v>-7.3397569999999995E-2</v>
      </c>
      <c r="CF4" s="5">
        <v>5.1712849999999998E-2</v>
      </c>
      <c r="CG4" s="5">
        <v>0.17682326900000001</v>
      </c>
      <c r="CH4" s="5">
        <v>1.559407467</v>
      </c>
      <c r="CI4" s="5">
        <v>6.9839571710000001</v>
      </c>
      <c r="CJ4" s="5">
        <v>12.408506879999999</v>
      </c>
      <c r="CK4" s="5">
        <v>-5.3846341190000002</v>
      </c>
      <c r="CL4" s="5">
        <v>-2.542857143</v>
      </c>
      <c r="CM4" s="5">
        <v>0.298919834</v>
      </c>
      <c r="CN4" s="5">
        <v>-2.7173798059999998</v>
      </c>
      <c r="CO4" s="5">
        <v>0.41214285699999997</v>
      </c>
      <c r="CP4" s="5">
        <v>3.5416655210000001</v>
      </c>
      <c r="CQ4" s="5">
        <v>-1.88483424</v>
      </c>
      <c r="CR4" s="5">
        <v>2.2088095239999999</v>
      </c>
      <c r="CS4" s="5">
        <v>6.3024532869999996</v>
      </c>
      <c r="CT4" s="5">
        <v>-7.3583351000000005E-2</v>
      </c>
      <c r="CU4" s="5">
        <v>0.47761904799999999</v>
      </c>
      <c r="CV4" s="5">
        <v>1.028821446</v>
      </c>
      <c r="CW4" s="5">
        <v>-0.163186098</v>
      </c>
      <c r="CX4" s="5">
        <v>-8.8663374000000003E-2</v>
      </c>
      <c r="CY4" s="5">
        <v>-1.4140649E-2</v>
      </c>
      <c r="CZ4" s="5">
        <v>-0.64555263699999998</v>
      </c>
      <c r="DA4" s="5">
        <v>2.0346865240000001</v>
      </c>
      <c r="DB4" s="5">
        <v>4.7149256839999998</v>
      </c>
      <c r="DC4" s="5">
        <v>-7.9028064379999998</v>
      </c>
      <c r="DD4" s="5">
        <v>3.3636575290000001</v>
      </c>
      <c r="DE4" s="5">
        <v>14.6301215</v>
      </c>
    </row>
    <row r="5" spans="1:109">
      <c r="A5" s="5" t="s">
        <v>2</v>
      </c>
      <c r="B5" s="5">
        <v>2.0623674259999998</v>
      </c>
      <c r="C5" s="5">
        <v>3.3257886409999999</v>
      </c>
      <c r="D5" s="5">
        <v>4.5892098560000001</v>
      </c>
      <c r="E5" s="5">
        <v>2.2970818519999998</v>
      </c>
      <c r="F5" s="5">
        <v>2.9398465969999998</v>
      </c>
      <c r="G5" s="5">
        <v>3.5826113419999999</v>
      </c>
      <c r="H5" s="5">
        <v>2.174323529</v>
      </c>
      <c r="I5" s="5">
        <v>2.770887042</v>
      </c>
      <c r="J5" s="5">
        <v>3.3674505539999999</v>
      </c>
      <c r="K5" s="5">
        <v>1.9124753839999999</v>
      </c>
      <c r="L5" s="5">
        <v>3.3684807069999998</v>
      </c>
      <c r="M5" s="5">
        <v>4.8244860300000001</v>
      </c>
      <c r="N5" s="5">
        <v>2.2550003580000002</v>
      </c>
      <c r="O5" s="5">
        <v>3.0285980459999999</v>
      </c>
      <c r="P5" s="5">
        <v>3.802195733</v>
      </c>
      <c r="Q5" s="5">
        <v>3.3295584530000002</v>
      </c>
      <c r="R5" s="5">
        <v>5.4066888549999996</v>
      </c>
      <c r="S5" s="5">
        <v>7.4838192560000003</v>
      </c>
      <c r="T5" s="5">
        <v>2.3035038910000001</v>
      </c>
      <c r="U5" s="5">
        <v>3.3816699450000001</v>
      </c>
      <c r="V5" s="5">
        <v>4.4598359990000001</v>
      </c>
      <c r="W5" s="5">
        <v>19.678986170000002</v>
      </c>
      <c r="X5" s="5">
        <v>28.47</v>
      </c>
      <c r="Y5" s="5">
        <v>37.261013830000003</v>
      </c>
      <c r="Z5" s="5">
        <v>8.3680409149999999</v>
      </c>
      <c r="AA5" s="5">
        <v>13.653095240000001</v>
      </c>
      <c r="AB5" s="5">
        <v>18.938149559999999</v>
      </c>
      <c r="AC5" s="5">
        <v>-33.619719830000001</v>
      </c>
      <c r="AD5" s="5">
        <v>-27.770714290000001</v>
      </c>
      <c r="AE5" s="5">
        <v>-21.92170874</v>
      </c>
      <c r="AF5" s="5">
        <v>-9.7992828359999997</v>
      </c>
      <c r="AG5" s="5">
        <v>-7.3097619050000002</v>
      </c>
      <c r="AH5" s="5">
        <v>-4.8202409739999998</v>
      </c>
      <c r="AI5" s="5">
        <v>10.03138641</v>
      </c>
      <c r="AJ5" s="5">
        <v>13.678095239999999</v>
      </c>
      <c r="AK5" s="5">
        <v>17.324804060000002</v>
      </c>
      <c r="AL5" s="5">
        <v>-18.28091208</v>
      </c>
      <c r="AM5" s="5">
        <v>-13.12809524</v>
      </c>
      <c r="AN5" s="5">
        <v>-7.9752783950000001</v>
      </c>
      <c r="AO5" s="5">
        <v>20.09634123</v>
      </c>
      <c r="AP5" s="5">
        <v>26.806190480000001</v>
      </c>
      <c r="AQ5" s="5">
        <v>33.516039720000002</v>
      </c>
      <c r="AR5" s="5">
        <v>-19.994980290000001</v>
      </c>
      <c r="AS5" s="5">
        <v>-12.75547619</v>
      </c>
      <c r="AT5" s="5">
        <v>-5.5159720940000003</v>
      </c>
      <c r="AU5" s="5">
        <v>7.6207337600000002</v>
      </c>
      <c r="AV5" s="5">
        <v>12.350714290000001</v>
      </c>
      <c r="AW5" s="5">
        <v>17.080694810000001</v>
      </c>
      <c r="AX5" s="5">
        <v>17.550771940000001</v>
      </c>
      <c r="AY5" s="5">
        <v>25.106190479999999</v>
      </c>
      <c r="AZ5" s="5">
        <v>32.661609009999999</v>
      </c>
      <c r="BA5" s="5">
        <v>488.60865610000002</v>
      </c>
      <c r="BB5" s="5">
        <v>630.53694710000002</v>
      </c>
      <c r="BC5" s="5">
        <v>772.46523809999997</v>
      </c>
      <c r="BD5" s="5">
        <v>397.4340742</v>
      </c>
      <c r="BE5" s="5">
        <v>517.47871959999998</v>
      </c>
      <c r="BF5" s="5">
        <v>637.52336490000005</v>
      </c>
      <c r="BG5" s="5">
        <v>379.21273459999998</v>
      </c>
      <c r="BH5" s="5">
        <v>494.3806146</v>
      </c>
      <c r="BI5" s="5">
        <v>609.54849460000003</v>
      </c>
      <c r="BJ5" s="5">
        <v>360.96431990000002</v>
      </c>
      <c r="BK5" s="5">
        <v>471.06364559999997</v>
      </c>
      <c r="BL5" s="5">
        <v>581.16297129999998</v>
      </c>
      <c r="BM5" s="5">
        <v>303.75363920000001</v>
      </c>
      <c r="BN5" s="5">
        <v>398.4374803</v>
      </c>
      <c r="BO5" s="5">
        <v>493.12132129999998</v>
      </c>
      <c r="BP5" s="5">
        <v>182.84675680000001</v>
      </c>
      <c r="BQ5" s="5">
        <v>249.28862090000001</v>
      </c>
      <c r="BR5" s="5">
        <v>315.73048499999999</v>
      </c>
      <c r="BS5" s="5">
        <v>-1161.9303829999999</v>
      </c>
      <c r="BT5" s="5">
        <v>-936.09897169999999</v>
      </c>
      <c r="BU5" s="5">
        <v>-710.26756060000002</v>
      </c>
      <c r="BV5" s="5">
        <v>573.91547179999998</v>
      </c>
      <c r="BW5" s="5">
        <v>747.62155310000003</v>
      </c>
      <c r="BX5" s="5">
        <v>921.32763439999997</v>
      </c>
      <c r="BY5" s="5">
        <v>0.116950241</v>
      </c>
      <c r="BZ5" s="5">
        <v>0.208358814</v>
      </c>
      <c r="CA5" s="5">
        <v>0.299767387</v>
      </c>
      <c r="CB5" s="5">
        <v>-4.8319457000000003E-2</v>
      </c>
      <c r="CC5" s="5">
        <v>0.10157376899999999</v>
      </c>
      <c r="CD5" s="5">
        <v>0.25146699500000003</v>
      </c>
      <c r="CE5" s="5">
        <v>-8.3158526999999996E-2</v>
      </c>
      <c r="CF5" s="5">
        <v>4.4627848999999997E-2</v>
      </c>
      <c r="CG5" s="5">
        <v>0.172414225</v>
      </c>
      <c r="CH5" s="5">
        <v>1.569163638</v>
      </c>
      <c r="CI5" s="5">
        <v>6.2135523639999999</v>
      </c>
      <c r="CJ5" s="5">
        <v>10.857941090000001</v>
      </c>
      <c r="CK5" s="5">
        <v>-6.5778637550000001</v>
      </c>
      <c r="CL5" s="5">
        <v>-3.1690476190000001</v>
      </c>
      <c r="CM5" s="5">
        <v>0.23976851699999999</v>
      </c>
      <c r="CN5" s="5">
        <v>-2.4696172930000002</v>
      </c>
      <c r="CO5" s="5">
        <v>0.89071428600000002</v>
      </c>
      <c r="CP5" s="5">
        <v>4.251045865</v>
      </c>
      <c r="CQ5" s="5">
        <v>-2.386531159</v>
      </c>
      <c r="CR5" s="5">
        <v>2.4635714289999999</v>
      </c>
      <c r="CS5" s="5">
        <v>7.3136740160000002</v>
      </c>
      <c r="CT5" s="5">
        <v>-7.3171850999999996E-2</v>
      </c>
      <c r="CU5" s="5">
        <v>0.50380952400000001</v>
      </c>
      <c r="CV5" s="5">
        <v>1.0807908989999999</v>
      </c>
      <c r="CW5" s="5">
        <v>-0.215015389</v>
      </c>
      <c r="CX5" s="5">
        <v>-0.112363937</v>
      </c>
      <c r="CY5" s="5">
        <v>-9.7124849999999999E-3</v>
      </c>
      <c r="CZ5" s="5">
        <v>0.586545863</v>
      </c>
      <c r="DA5" s="5">
        <v>4.2497602360000002</v>
      </c>
      <c r="DB5" s="5">
        <v>7.9129746089999999</v>
      </c>
      <c r="DC5" s="5">
        <v>-3.171632518</v>
      </c>
      <c r="DD5" s="5">
        <v>10.935794830000001</v>
      </c>
      <c r="DE5" s="5">
        <v>25.043222190000002</v>
      </c>
    </row>
    <row r="6" spans="1:109">
      <c r="A6" s="5" t="s">
        <v>1</v>
      </c>
      <c r="B6" s="5">
        <v>3.9054042469999999</v>
      </c>
      <c r="C6" s="5">
        <v>5.219260867</v>
      </c>
      <c r="D6" s="5">
        <v>6.5331174870000002</v>
      </c>
      <c r="E6" s="5">
        <v>3.4987117630000002</v>
      </c>
      <c r="F6" s="5">
        <v>4.5555101120000003</v>
      </c>
      <c r="G6" s="5">
        <v>5.6123084600000004</v>
      </c>
      <c r="H6" s="5">
        <v>3.2999141320000001</v>
      </c>
      <c r="I6" s="5">
        <v>4.2574084179999998</v>
      </c>
      <c r="J6" s="5">
        <v>5.214902704</v>
      </c>
      <c r="K6" s="5">
        <v>3.6405687000000002</v>
      </c>
      <c r="L6" s="5">
        <v>5.3805979219999998</v>
      </c>
      <c r="M6" s="5">
        <v>7.1206271450000003</v>
      </c>
      <c r="N6" s="5">
        <v>3.4799343079999998</v>
      </c>
      <c r="O6" s="5">
        <v>4.6798347509999996</v>
      </c>
      <c r="P6" s="5">
        <v>5.8797351940000002</v>
      </c>
      <c r="Q6" s="5">
        <v>6.2824831999999997</v>
      </c>
      <c r="R6" s="5">
        <v>8.7790579999999991</v>
      </c>
      <c r="S6" s="5">
        <v>11.2756328</v>
      </c>
      <c r="T6" s="5">
        <v>3.752907762</v>
      </c>
      <c r="U6" s="5">
        <v>5.2756140489999996</v>
      </c>
      <c r="V6" s="5">
        <v>6.7983203359999997</v>
      </c>
      <c r="W6" s="5">
        <v>32.183701999999997</v>
      </c>
      <c r="X6" s="5">
        <v>44.71613095</v>
      </c>
      <c r="Y6" s="5">
        <v>57.248559899999997</v>
      </c>
      <c r="Z6" s="5">
        <v>14.64695043</v>
      </c>
      <c r="AA6" s="5">
        <v>24.83250992</v>
      </c>
      <c r="AB6" s="5">
        <v>35.018069420000003</v>
      </c>
      <c r="AC6" s="5">
        <v>-48.961650740000003</v>
      </c>
      <c r="AD6" s="5">
        <v>-41.489513889999998</v>
      </c>
      <c r="AE6" s="5">
        <v>-34.01737704</v>
      </c>
      <c r="AF6" s="5">
        <v>-11.28286056</v>
      </c>
      <c r="AG6" s="5">
        <v>-9.3310912699999999</v>
      </c>
      <c r="AH6" s="5">
        <v>-7.3793219810000004</v>
      </c>
      <c r="AI6" s="5">
        <v>15.28384812</v>
      </c>
      <c r="AJ6" s="5">
        <v>20.20750992</v>
      </c>
      <c r="AK6" s="5">
        <v>25.131171720000001</v>
      </c>
      <c r="AL6" s="5">
        <v>-27.22676289</v>
      </c>
      <c r="AM6" s="5">
        <v>-19.563462300000001</v>
      </c>
      <c r="AN6" s="5">
        <v>-11.90016172</v>
      </c>
      <c r="AO6" s="5">
        <v>29.56811721</v>
      </c>
      <c r="AP6" s="5">
        <v>39.770972219999997</v>
      </c>
      <c r="AQ6" s="5">
        <v>49.973827229999998</v>
      </c>
      <c r="AR6" s="5">
        <v>-26.862882249999998</v>
      </c>
      <c r="AS6" s="5">
        <v>-19.89833333</v>
      </c>
      <c r="AT6" s="5">
        <v>-12.93378442</v>
      </c>
      <c r="AU6" s="5">
        <v>13.617657960000001</v>
      </c>
      <c r="AV6" s="5">
        <v>18.299672619999999</v>
      </c>
      <c r="AW6" s="5">
        <v>22.981687279999999</v>
      </c>
      <c r="AX6" s="5">
        <v>29.71586194</v>
      </c>
      <c r="AY6" s="5">
        <v>38.198005950000002</v>
      </c>
      <c r="AZ6" s="5">
        <v>46.680149970000002</v>
      </c>
      <c r="BA6" s="5">
        <v>790.3102983</v>
      </c>
      <c r="BB6" s="5">
        <v>995.4410772</v>
      </c>
      <c r="BC6" s="5">
        <v>1200.571856</v>
      </c>
      <c r="BD6" s="5">
        <v>640.33919030000004</v>
      </c>
      <c r="BE6" s="5">
        <v>818.53762849999998</v>
      </c>
      <c r="BF6" s="5">
        <v>996.73606659999996</v>
      </c>
      <c r="BG6" s="5">
        <v>611.43341810000004</v>
      </c>
      <c r="BH6" s="5">
        <v>783.87941860000001</v>
      </c>
      <c r="BI6" s="5">
        <v>956.32541900000001</v>
      </c>
      <c r="BJ6" s="5">
        <v>582.69628899999998</v>
      </c>
      <c r="BK6" s="5">
        <v>749.13979489999997</v>
      </c>
      <c r="BL6" s="5">
        <v>915.58330079999996</v>
      </c>
      <c r="BM6" s="5">
        <v>493.71760060000003</v>
      </c>
      <c r="BN6" s="5">
        <v>641.57663209999998</v>
      </c>
      <c r="BO6" s="5">
        <v>789.4356636</v>
      </c>
      <c r="BP6" s="5">
        <v>307.93704339999999</v>
      </c>
      <c r="BQ6" s="5">
        <v>424.05846730000002</v>
      </c>
      <c r="BR6" s="5">
        <v>540.17989120000004</v>
      </c>
      <c r="BS6" s="5">
        <v>-1631.276742</v>
      </c>
      <c r="BT6" s="5">
        <v>-1393.6613890000001</v>
      </c>
      <c r="BU6" s="5">
        <v>-1156.0460370000001</v>
      </c>
      <c r="BV6" s="5">
        <v>955.96256270000003</v>
      </c>
      <c r="BW6" s="5">
        <v>1177.4186400000001</v>
      </c>
      <c r="BX6" s="5">
        <v>1398.874718</v>
      </c>
      <c r="BY6" s="5">
        <v>0.193375042</v>
      </c>
      <c r="BZ6" s="5">
        <v>0.35244652700000001</v>
      </c>
      <c r="CA6" s="5">
        <v>0.51151801100000005</v>
      </c>
      <c r="CB6" s="5">
        <v>-4.9979744E-2</v>
      </c>
      <c r="CC6" s="5">
        <v>0.14762463100000001</v>
      </c>
      <c r="CD6" s="5">
        <v>0.34522900699999998</v>
      </c>
      <c r="CE6" s="5">
        <v>-0.13896814599999999</v>
      </c>
      <c r="CF6" s="5">
        <v>4.8932034999999999E-2</v>
      </c>
      <c r="CG6" s="5">
        <v>0.23683221600000001</v>
      </c>
      <c r="CH6" s="5">
        <v>1.412006528</v>
      </c>
      <c r="CI6" s="5">
        <v>8.4607652170000005</v>
      </c>
      <c r="CJ6" s="5">
        <v>15.50952391</v>
      </c>
      <c r="CK6" s="5">
        <v>-9.744134528</v>
      </c>
      <c r="CL6" s="5">
        <v>-5.2839781749999997</v>
      </c>
      <c r="CM6" s="5">
        <v>-0.82382182100000001</v>
      </c>
      <c r="CN6" s="5">
        <v>-2.6680467920000002</v>
      </c>
      <c r="CO6" s="5">
        <v>1.6559424599999999</v>
      </c>
      <c r="CP6" s="5">
        <v>5.979931713</v>
      </c>
      <c r="CQ6" s="5">
        <v>-2.548961727</v>
      </c>
      <c r="CR6" s="5">
        <v>3.7186309519999998</v>
      </c>
      <c r="CS6" s="5">
        <v>9.9862236319999997</v>
      </c>
      <c r="CT6" s="5">
        <v>0.15638480399999999</v>
      </c>
      <c r="CU6" s="5">
        <v>0.606636905</v>
      </c>
      <c r="CV6" s="5">
        <v>1.0568890049999999</v>
      </c>
      <c r="CW6" s="5">
        <v>-0.33558633199999999</v>
      </c>
      <c r="CX6" s="5">
        <v>-0.219267025</v>
      </c>
      <c r="CY6" s="5">
        <v>-0.10294771799999999</v>
      </c>
      <c r="CZ6" s="5">
        <v>1.21112647</v>
      </c>
      <c r="DA6" s="5">
        <v>5.6658170109999997</v>
      </c>
      <c r="DB6" s="5">
        <v>10.120507549999999</v>
      </c>
      <c r="DC6" s="5">
        <v>-0.73062716299999997</v>
      </c>
      <c r="DD6" s="5">
        <v>19.43190323</v>
      </c>
      <c r="DE6" s="5">
        <v>39.594433629999997</v>
      </c>
    </row>
    <row r="7" spans="1:109">
      <c r="A7" s="5" t="s">
        <v>0</v>
      </c>
      <c r="B7" s="5">
        <v>5.6576128450000001</v>
      </c>
      <c r="C7" s="5">
        <v>7.0804394029999997</v>
      </c>
      <c r="D7" s="5">
        <v>8.5032659610000003</v>
      </c>
      <c r="E7" s="5">
        <v>5.3309409170000004</v>
      </c>
      <c r="F7" s="5">
        <v>6.5741113110000002</v>
      </c>
      <c r="G7" s="5">
        <v>7.8172817050000001</v>
      </c>
      <c r="H7" s="5">
        <v>4.950181186</v>
      </c>
      <c r="I7" s="5">
        <v>6.0539106670000002</v>
      </c>
      <c r="J7" s="5">
        <v>7.1576401479999996</v>
      </c>
      <c r="K7" s="5">
        <v>5.2398725229999998</v>
      </c>
      <c r="L7" s="5">
        <v>6.5699250659999997</v>
      </c>
      <c r="M7" s="5">
        <v>7.8999776089999996</v>
      </c>
      <c r="N7" s="5">
        <v>5.384377593</v>
      </c>
      <c r="O7" s="5">
        <v>6.824270115</v>
      </c>
      <c r="P7" s="5">
        <v>8.264162636</v>
      </c>
      <c r="Q7" s="5">
        <v>8.8385787459999996</v>
      </c>
      <c r="R7" s="5">
        <v>11.66011703</v>
      </c>
      <c r="S7" s="5">
        <v>14.481655310000001</v>
      </c>
      <c r="T7" s="5">
        <v>5.6960949769999996</v>
      </c>
      <c r="U7" s="5">
        <v>7.6455405450000002</v>
      </c>
      <c r="V7" s="5">
        <v>9.5949861129999992</v>
      </c>
      <c r="W7" s="5">
        <v>53.650342989999999</v>
      </c>
      <c r="X7" s="5">
        <v>64.382904679999996</v>
      </c>
      <c r="Y7" s="5">
        <v>75.115466359999999</v>
      </c>
      <c r="Z7" s="5">
        <v>28.679528390000002</v>
      </c>
      <c r="AA7" s="5">
        <v>41.68500976</v>
      </c>
      <c r="AB7" s="5">
        <v>54.690491139999999</v>
      </c>
      <c r="AC7" s="5">
        <v>-63.193024579999999</v>
      </c>
      <c r="AD7" s="5">
        <v>-54.442347849999997</v>
      </c>
      <c r="AE7" s="5">
        <v>-45.691671120000002</v>
      </c>
      <c r="AF7" s="5">
        <v>-11.154302120000001</v>
      </c>
      <c r="AG7" s="5">
        <v>-9.8710465999999997</v>
      </c>
      <c r="AH7" s="5">
        <v>-8.5877910849999992</v>
      </c>
      <c r="AI7" s="5">
        <v>20.10878374</v>
      </c>
      <c r="AJ7" s="5">
        <v>24.10174009</v>
      </c>
      <c r="AK7" s="5">
        <v>28.09469644</v>
      </c>
      <c r="AL7" s="5">
        <v>-34.758645569999999</v>
      </c>
      <c r="AM7" s="5">
        <v>-22.97484085</v>
      </c>
      <c r="AN7" s="5">
        <v>-11.19103612</v>
      </c>
      <c r="AO7" s="5">
        <v>33.987752069999999</v>
      </c>
      <c r="AP7" s="5">
        <v>47.076580939999999</v>
      </c>
      <c r="AQ7" s="5">
        <v>60.165409799999999</v>
      </c>
      <c r="AR7" s="5">
        <v>-35.143835129999999</v>
      </c>
      <c r="AS7" s="5">
        <v>-26.985731260000001</v>
      </c>
      <c r="AT7" s="5">
        <v>-18.827627400000001</v>
      </c>
      <c r="AU7" s="5">
        <v>18.436835599999998</v>
      </c>
      <c r="AV7" s="5">
        <v>22.71162889</v>
      </c>
      <c r="AW7" s="5">
        <v>26.986422189999999</v>
      </c>
      <c r="AX7" s="5">
        <v>42.048613930000002</v>
      </c>
      <c r="AY7" s="5">
        <v>49.697360160000002</v>
      </c>
      <c r="AZ7" s="5">
        <v>57.346106380000002</v>
      </c>
      <c r="BA7" s="5">
        <v>1219.9350380000001</v>
      </c>
      <c r="BB7" s="5">
        <v>1418.1665310000001</v>
      </c>
      <c r="BC7" s="5">
        <v>1616.3980240000001</v>
      </c>
      <c r="BD7" s="5">
        <v>1002.256516</v>
      </c>
      <c r="BE7" s="5">
        <v>1181.3815569999999</v>
      </c>
      <c r="BF7" s="5">
        <v>1360.5065979999999</v>
      </c>
      <c r="BG7" s="5">
        <v>960.76558220000004</v>
      </c>
      <c r="BH7" s="5">
        <v>1135.4807189999999</v>
      </c>
      <c r="BI7" s="5">
        <v>1310.1958549999999</v>
      </c>
      <c r="BJ7" s="5">
        <v>919.54662110000004</v>
      </c>
      <c r="BK7" s="5">
        <v>1089.780565</v>
      </c>
      <c r="BL7" s="5">
        <v>1260.0145090000001</v>
      </c>
      <c r="BM7" s="5">
        <v>792.09983699999998</v>
      </c>
      <c r="BN7" s="5">
        <v>949.0426817</v>
      </c>
      <c r="BO7" s="5">
        <v>1105.9855259999999</v>
      </c>
      <c r="BP7" s="5">
        <v>527.05427659999998</v>
      </c>
      <c r="BQ7" s="5">
        <v>664.62791479999999</v>
      </c>
      <c r="BR7" s="5">
        <v>802.20155290000002</v>
      </c>
      <c r="BS7" s="5">
        <v>-2051.4142499999998</v>
      </c>
      <c r="BT7" s="5">
        <v>-1815.172026</v>
      </c>
      <c r="BU7" s="5">
        <v>-1578.9298020000001</v>
      </c>
      <c r="BV7" s="5">
        <v>1406.5093159999999</v>
      </c>
      <c r="BW7" s="5">
        <v>1587.4109109999999</v>
      </c>
      <c r="BX7" s="5">
        <v>1768.3125050000001</v>
      </c>
      <c r="BY7" s="5">
        <v>0.13407782800000001</v>
      </c>
      <c r="BZ7" s="5">
        <v>0.43022647899999999</v>
      </c>
      <c r="CA7" s="5">
        <v>0.72637512999999998</v>
      </c>
      <c r="CB7" s="5">
        <v>-7.3236689999999993E-2</v>
      </c>
      <c r="CC7" s="5">
        <v>0.12335175499999999</v>
      </c>
      <c r="CD7" s="5">
        <v>0.31994019899999998</v>
      </c>
      <c r="CE7" s="5">
        <v>-0.17071562400000001</v>
      </c>
      <c r="CF7" s="5">
        <v>3.733859E-3</v>
      </c>
      <c r="CG7" s="5">
        <v>0.17818334199999999</v>
      </c>
      <c r="CH7" s="5">
        <v>2.5523167230000001</v>
      </c>
      <c r="CI7" s="5">
        <v>10.88360806</v>
      </c>
      <c r="CJ7" s="5">
        <v>19.214899389999999</v>
      </c>
      <c r="CK7" s="5">
        <v>-12.26286365</v>
      </c>
      <c r="CL7" s="5">
        <v>-5.702215432</v>
      </c>
      <c r="CM7" s="5">
        <v>0.85843278999999995</v>
      </c>
      <c r="CN7" s="5">
        <v>1.560247226</v>
      </c>
      <c r="CO7" s="5">
        <v>5.6858246330000002</v>
      </c>
      <c r="CP7" s="5">
        <v>9.8114020400000008</v>
      </c>
      <c r="CQ7" s="5">
        <v>-9.0483583109999994</v>
      </c>
      <c r="CR7" s="5">
        <v>0.18728461099999999</v>
      </c>
      <c r="CS7" s="5">
        <v>9.4229275319999992</v>
      </c>
      <c r="CT7" s="5">
        <v>0.14629357900000001</v>
      </c>
      <c r="CU7" s="5">
        <v>0.85761819900000003</v>
      </c>
      <c r="CV7" s="5">
        <v>1.568942818</v>
      </c>
      <c r="CW7" s="5">
        <v>-0.43784599600000002</v>
      </c>
      <c r="CX7" s="5">
        <v>-0.31627924299999999</v>
      </c>
      <c r="CY7" s="5">
        <v>-0.19471248899999999</v>
      </c>
      <c r="CZ7" s="5">
        <v>3.7327666389999998</v>
      </c>
      <c r="DA7" s="5">
        <v>9.8177722680000006</v>
      </c>
      <c r="DB7" s="5">
        <v>15.9027779</v>
      </c>
      <c r="DC7" s="5">
        <v>10.16508415</v>
      </c>
      <c r="DD7" s="5">
        <v>38.027602569999999</v>
      </c>
      <c r="DE7" s="5">
        <v>65.890120999999994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36</vt:i4>
      </vt:variant>
    </vt:vector>
  </HeadingPairs>
  <TitlesOfParts>
    <vt:vector size="38" baseType="lpstr">
      <vt:lpstr>GMT2</vt:lpstr>
      <vt:lpstr>GMT DATA</vt:lpstr>
      <vt:lpstr>Fig 1b - Winter Temp</vt:lpstr>
      <vt:lpstr>Fig 2b - Summer Temp</vt:lpstr>
      <vt:lpstr>Fig 3b - GS Temp</vt:lpstr>
      <vt:lpstr>Fig 4b - Jan Temp</vt:lpstr>
      <vt:lpstr>Fig 5b - Jul Temp</vt:lpstr>
      <vt:lpstr>Fig 6b - Coldest Day</vt:lpstr>
      <vt:lpstr>Fig 7b - Warmest Day</vt:lpstr>
      <vt:lpstr>Fig 8b - Days &gt; 25C</vt:lpstr>
      <vt:lpstr>Fig 9b - Days &gt; 30C</vt:lpstr>
      <vt:lpstr>Fig 10b - Days &lt; 5C</vt:lpstr>
      <vt:lpstr>Fig 11b - Days &lt; -30C</vt:lpstr>
      <vt:lpstr>Fig 12b - First Fall Frost</vt:lpstr>
      <vt:lpstr>Fig 13b - Last Spring Frost</vt:lpstr>
      <vt:lpstr>Fig 14b - Frost-Free Season</vt:lpstr>
      <vt:lpstr>Fig 15b - Start of GS</vt:lpstr>
      <vt:lpstr>Fig 16b - End of GS</vt:lpstr>
      <vt:lpstr>Fig 17b - GS Length</vt:lpstr>
      <vt:lpstr>Fig 18b - 0C Degree Days</vt:lpstr>
      <vt:lpstr>Fig 19b - 5C Degree Days</vt:lpstr>
      <vt:lpstr>Fig 20b - 6C Degree Days</vt:lpstr>
      <vt:lpstr>Fig 21b - 7C Degree Days</vt:lpstr>
      <vt:lpstr>Fig 22b - 10C Degree Days</vt:lpstr>
      <vt:lpstr>Fig 23b - 15C Degree Days</vt:lpstr>
      <vt:lpstr>Fig 24b - 18C Degree Days</vt:lpstr>
      <vt:lpstr>Fig 25b - Corn Heat Units</vt:lpstr>
      <vt:lpstr>Fig 26b - Winter Pr</vt:lpstr>
      <vt:lpstr>Fig 27b - GS Pr</vt:lpstr>
      <vt:lpstr>Fig 28b - Summer Pr</vt:lpstr>
      <vt:lpstr>Fig 29b - Wettest Day</vt:lpstr>
      <vt:lpstr>Fig 30b - Sep-Apr Dry Days</vt:lpstr>
      <vt:lpstr>Fig 31b - May-Aug Dry Days</vt:lpstr>
      <vt:lpstr>Fig 32b - Annual Wet Days</vt:lpstr>
      <vt:lpstr>Fig 33b - Pr &gt; 25mm</vt:lpstr>
      <vt:lpstr>Fig 34b - Winter Snow</vt:lpstr>
      <vt:lpstr>Fig 35b - Annual HMI</vt:lpstr>
      <vt:lpstr>Fig 36b - Summer HMI</vt:lpstr>
    </vt:vector>
  </TitlesOfParts>
  <Company>Atmos Research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Katharine Hayhoe</dc:creator>
  <cp:lastModifiedBy>Katharine Hayhoe</cp:lastModifiedBy>
  <dcterms:created xsi:type="dcterms:W3CDTF">2018-02-22T00:33:22Z</dcterms:created>
  <dcterms:modified xsi:type="dcterms:W3CDTF">2018-02-22T20:04:35Z</dcterms:modified>
</cp:coreProperties>
</file>