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chartsheets/sheet24.xml" ContentType="application/vnd.openxmlformats-officedocument.spreadsheetml.chartsheet+xml"/>
  <Override PartName="/xl/chartsheets/sheet25.xml" ContentType="application/vnd.openxmlformats-officedocument.spreadsheetml.chartsheet+xml"/>
  <Override PartName="/xl/chartsheets/sheet26.xml" ContentType="application/vnd.openxmlformats-officedocument.spreadsheetml.chartsheet+xml"/>
  <Override PartName="/xl/chartsheets/sheet27.xml" ContentType="application/vnd.openxmlformats-officedocument.spreadsheetml.chartsheet+xml"/>
  <Override PartName="/xl/chartsheets/sheet28.xml" ContentType="application/vnd.openxmlformats-officedocument.spreadsheetml.chartsheet+xml"/>
  <Override PartName="/xl/chartsheets/sheet29.xml" ContentType="application/vnd.openxmlformats-officedocument.spreadsheetml.chartsheet+xml"/>
  <Override PartName="/xl/chartsheets/sheet30.xml" ContentType="application/vnd.openxmlformats-officedocument.spreadsheetml.chartsheet+xml"/>
  <Override PartName="/xl/chartsheets/sheet31.xml" ContentType="application/vnd.openxmlformats-officedocument.spreadsheetml.chartsheet+xml"/>
  <Override PartName="/xl/chartsheets/sheet32.xml" ContentType="application/vnd.openxmlformats-officedocument.spreadsheetml.chartsheet+xml"/>
  <Override PartName="/xl/chartsheets/sheet33.xml" ContentType="application/vnd.openxmlformats-officedocument.spreadsheetml.chartsheet+xml"/>
  <Override PartName="/xl/chartsheets/sheet34.xml" ContentType="application/vnd.openxmlformats-officedocument.spreadsheetml.chartsheet+xml"/>
  <Override PartName="/xl/chartsheets/sheet35.xml" ContentType="application/vnd.openxmlformats-officedocument.spreadsheetml.chartsheet+xml"/>
  <Override PartName="/xl/chartsheets/sheet36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6480" yWindow="0" windowWidth="40000" windowHeight="25640" tabRatio="633"/>
  </bookViews>
  <sheets>
    <sheet name="Fig 1b - Winter Temp" sheetId="3" r:id="rId1"/>
    <sheet name="Fig 2b - Summer Temp" sheetId="4" r:id="rId2"/>
    <sheet name="Fig 3b - GS Temp" sheetId="5" r:id="rId3"/>
    <sheet name="Fig 4b - Jan Temp" sheetId="6" r:id="rId4"/>
    <sheet name="Fig 5b - Jul Temp" sheetId="7" r:id="rId5"/>
    <sheet name="Fig 6b - Coldest Day" sheetId="8" r:id="rId6"/>
    <sheet name="Fig 7b - Warmest Day" sheetId="9" r:id="rId7"/>
    <sheet name="Fig 8b - Days &gt; 25C" sheetId="10" r:id="rId8"/>
    <sheet name="Fig 9b - Days &gt; 30C" sheetId="11" r:id="rId9"/>
    <sheet name="Fig 10b - Days &lt; 5C" sheetId="12" r:id="rId10"/>
    <sheet name="Fig 11b - Days &lt; -30C" sheetId="13" r:id="rId11"/>
    <sheet name="Fig 12b - First Fall Frost" sheetId="14" r:id="rId12"/>
    <sheet name="Fig 13b - Last Spring Frost" sheetId="16" r:id="rId13"/>
    <sheet name="Fig 14b - Frost-Free Season" sheetId="17" r:id="rId14"/>
    <sheet name="Fig 15b - Start of GS" sheetId="18" r:id="rId15"/>
    <sheet name="Fig 16b - End of GS" sheetId="19" r:id="rId16"/>
    <sheet name="Fig 17b - GS Length" sheetId="20" r:id="rId17"/>
    <sheet name="Fig 18b - 0C Degree Days" sheetId="21" r:id="rId18"/>
    <sheet name="Fig 19b - 5C Degree Days" sheetId="22" r:id="rId19"/>
    <sheet name="Fig 20b - 6C Degree Days" sheetId="23" r:id="rId20"/>
    <sheet name="Fig 21b - 7C Degree Days" sheetId="24" r:id="rId21"/>
    <sheet name="Fig 22b - 10C Degree Days" sheetId="25" r:id="rId22"/>
    <sheet name="Fig 23b - 15C Degree Days" sheetId="26" r:id="rId23"/>
    <sheet name="Fig 24b - 18C Degree Days" sheetId="27" r:id="rId24"/>
    <sheet name="Fig 25b - Corn Heat Units" sheetId="28" r:id="rId25"/>
    <sheet name="Fig 26b - Winter Pr" sheetId="29" r:id="rId26"/>
    <sheet name="Fig 27b - GS Pr" sheetId="30" r:id="rId27"/>
    <sheet name="Fig 28b - Summer Pr" sheetId="31" r:id="rId28"/>
    <sheet name="Fig 29b - Wettest Day" sheetId="32" r:id="rId29"/>
    <sheet name="Fig 30b - Sep-Apr Dry Days" sheetId="33" r:id="rId30"/>
    <sheet name="Fig 31b - May-Aug Dry Days" sheetId="34" r:id="rId31"/>
    <sheet name="Fig 32b - Annual Wet Days" sheetId="35" r:id="rId32"/>
    <sheet name="Fig 33b - Pr &gt; 25mm" sheetId="36" r:id="rId33"/>
    <sheet name="Fig 34b - Winter Snow" sheetId="37" r:id="rId34"/>
    <sheet name="Fig 35b - Annual HMI" sheetId="38" r:id="rId35"/>
    <sheet name="Fig 36b - Summer HMI" sheetId="39" r:id="rId36"/>
    <sheet name="GMT2" sheetId="2" r:id="rId37"/>
    <sheet name="GMT DATA" sheetId="1" r:id="rId3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G2" i="2" l="1"/>
  <c r="AG3" i="2"/>
  <c r="AG4" i="2"/>
  <c r="AH3" i="2"/>
  <c r="AH4" i="2"/>
  <c r="AG5" i="2"/>
  <c r="AH5" i="2"/>
  <c r="AG7" i="2"/>
  <c r="AG6" i="2"/>
  <c r="AY2" i="2"/>
  <c r="AY9" i="2"/>
  <c r="AP2" i="2"/>
  <c r="AP9" i="2"/>
  <c r="AH7" i="2"/>
  <c r="AH6" i="2"/>
  <c r="AF7" i="2"/>
  <c r="AF6" i="2"/>
  <c r="AD2" i="2"/>
  <c r="AD9" i="2"/>
  <c r="X2" i="2"/>
  <c r="X9" i="2"/>
  <c r="X1" i="2"/>
  <c r="U2" i="2"/>
  <c r="U9" i="2"/>
  <c r="R2" i="2"/>
  <c r="R9" i="2"/>
  <c r="DD2" i="2"/>
  <c r="DD9" i="2"/>
  <c r="DA2" i="2"/>
  <c r="DA9" i="2"/>
  <c r="CX2" i="2"/>
  <c r="CX9" i="2"/>
  <c r="CU2" i="2"/>
  <c r="CU9" i="2"/>
  <c r="CR2" i="2"/>
  <c r="CR9" i="2"/>
  <c r="CO2" i="2"/>
  <c r="CO9" i="2"/>
  <c r="CL2" i="2"/>
  <c r="CL9" i="2"/>
  <c r="CI2" i="2"/>
  <c r="CI9" i="2"/>
  <c r="CF2" i="2"/>
  <c r="CF9" i="2"/>
  <c r="CC2" i="2"/>
  <c r="CC9" i="2"/>
  <c r="BZ2" i="2"/>
  <c r="BZ9" i="2"/>
  <c r="BW2" i="2"/>
  <c r="BW9" i="2"/>
  <c r="BT2" i="2"/>
  <c r="BT9" i="2"/>
  <c r="BQ2" i="2"/>
  <c r="BQ9" i="2"/>
  <c r="BN2" i="2"/>
  <c r="BN9" i="2"/>
  <c r="BK2" i="2"/>
  <c r="BK9" i="2"/>
  <c r="BH2" i="2"/>
  <c r="BH9" i="2"/>
  <c r="BE2" i="2"/>
  <c r="BE9" i="2"/>
  <c r="BB2" i="2"/>
  <c r="BB9" i="2"/>
  <c r="AV2" i="2"/>
  <c r="AV9" i="2"/>
  <c r="AS2" i="2"/>
  <c r="AS9" i="2"/>
  <c r="AM2" i="2"/>
  <c r="AM9" i="2"/>
  <c r="AJ2" i="2"/>
  <c r="AJ9" i="2"/>
  <c r="AG9" i="2"/>
  <c r="AA2" i="2"/>
  <c r="AA9" i="2"/>
  <c r="O2" i="2"/>
  <c r="O9" i="2"/>
  <c r="L2" i="2"/>
  <c r="L9" i="2"/>
  <c r="I2" i="2"/>
  <c r="I9" i="2"/>
  <c r="F2" i="2"/>
  <c r="F9" i="2"/>
  <c r="C2" i="2"/>
  <c r="C9" i="2"/>
  <c r="DD1" i="2"/>
  <c r="DD10" i="2"/>
  <c r="DA1" i="2"/>
  <c r="DA10" i="2"/>
  <c r="CX1" i="2"/>
  <c r="CX10" i="2"/>
  <c r="CU1" i="2"/>
  <c r="CU10" i="2"/>
  <c r="CR1" i="2"/>
  <c r="CR10" i="2"/>
  <c r="CO1" i="2"/>
  <c r="CO10" i="2"/>
  <c r="CL1" i="2"/>
  <c r="CL10" i="2"/>
  <c r="CI1" i="2"/>
  <c r="CI10" i="2"/>
  <c r="CF1" i="2"/>
  <c r="CF10" i="2"/>
  <c r="CC1" i="2"/>
  <c r="CC10" i="2"/>
  <c r="BZ1" i="2"/>
  <c r="BZ10" i="2"/>
  <c r="BW1" i="2"/>
  <c r="BW10" i="2"/>
  <c r="BT1" i="2"/>
  <c r="BT10" i="2"/>
  <c r="BQ1" i="2"/>
  <c r="BQ10" i="2"/>
  <c r="BN1" i="2"/>
  <c r="BN10" i="2"/>
  <c r="BK1" i="2"/>
  <c r="BK10" i="2"/>
  <c r="BH1" i="2"/>
  <c r="BH10" i="2"/>
  <c r="BE1" i="2"/>
  <c r="BE10" i="2"/>
  <c r="BB1" i="2"/>
  <c r="BB10" i="2"/>
  <c r="AY1" i="2"/>
  <c r="AY10" i="2"/>
  <c r="AV1" i="2"/>
  <c r="AV10" i="2"/>
  <c r="AS1" i="2"/>
  <c r="AS10" i="2"/>
  <c r="AP1" i="2"/>
  <c r="AP10" i="2"/>
  <c r="AM1" i="2"/>
  <c r="AM10" i="2"/>
  <c r="AJ1" i="2"/>
  <c r="AJ10" i="2"/>
  <c r="AG1" i="2"/>
  <c r="AG10" i="2"/>
  <c r="AD1" i="2"/>
  <c r="AD10" i="2"/>
  <c r="AA1" i="2"/>
  <c r="AA10" i="2"/>
  <c r="X10" i="2"/>
  <c r="U1" i="2"/>
  <c r="U10" i="2"/>
  <c r="R1" i="2"/>
  <c r="R10" i="2"/>
  <c r="O1" i="2"/>
  <c r="O10" i="2"/>
  <c r="L1" i="2"/>
  <c r="L10" i="2"/>
  <c r="I1" i="2"/>
  <c r="I10" i="2"/>
  <c r="F1" i="2"/>
  <c r="F10" i="2"/>
  <c r="C1" i="2"/>
  <c r="C10" i="2"/>
  <c r="DE1" i="2"/>
  <c r="DC1" i="2"/>
  <c r="DB1" i="2"/>
  <c r="CZ1" i="2"/>
  <c r="CY1" i="2"/>
  <c r="CW1" i="2"/>
  <c r="CV1" i="2"/>
  <c r="CT1" i="2"/>
  <c r="CS1" i="2"/>
  <c r="CQ1" i="2"/>
  <c r="CP1" i="2"/>
  <c r="CN1" i="2"/>
  <c r="CM1" i="2"/>
  <c r="CK1" i="2"/>
  <c r="CJ1" i="2"/>
  <c r="CH1" i="2"/>
  <c r="CG1" i="2"/>
  <c r="CE1" i="2"/>
  <c r="CD1" i="2"/>
  <c r="CB1" i="2"/>
  <c r="CA1" i="2"/>
  <c r="BY1" i="2"/>
  <c r="BX1" i="2"/>
  <c r="BV1" i="2"/>
  <c r="BU1" i="2"/>
  <c r="BS1" i="2"/>
  <c r="BR1" i="2"/>
  <c r="BP1" i="2"/>
  <c r="BO1" i="2"/>
  <c r="BM1" i="2"/>
  <c r="BL1" i="2"/>
  <c r="BJ1" i="2"/>
  <c r="BI1" i="2"/>
  <c r="BG1" i="2"/>
  <c r="BF1" i="2"/>
  <c r="BD1" i="2"/>
  <c r="BC1" i="2"/>
  <c r="BA1" i="2"/>
  <c r="AZ1" i="2"/>
  <c r="AX1" i="2"/>
  <c r="AW1" i="2"/>
  <c r="AU1" i="2"/>
  <c r="AT1" i="2"/>
  <c r="AR1" i="2"/>
  <c r="AQ1" i="2"/>
  <c r="AO1" i="2"/>
  <c r="AN1" i="2"/>
  <c r="AL1" i="2"/>
  <c r="AK1" i="2"/>
  <c r="AI1" i="2"/>
  <c r="AH1" i="2"/>
  <c r="AF1" i="2"/>
  <c r="AE1" i="2"/>
  <c r="AC1" i="2"/>
  <c r="AB1" i="2"/>
  <c r="Z1" i="2"/>
  <c r="Y1" i="2"/>
  <c r="W1" i="2"/>
  <c r="V1" i="2"/>
  <c r="T1" i="2"/>
  <c r="S1" i="2"/>
  <c r="Q1" i="2"/>
  <c r="P1" i="2"/>
  <c r="N1" i="2"/>
  <c r="M1" i="2"/>
  <c r="K1" i="2"/>
  <c r="J1" i="2"/>
  <c r="H1" i="2"/>
  <c r="G1" i="2"/>
  <c r="E1" i="2"/>
  <c r="D1" i="2"/>
  <c r="B1" i="2"/>
  <c r="A2" i="2"/>
  <c r="B2" i="2"/>
  <c r="D2" i="2"/>
  <c r="E2" i="2"/>
  <c r="G2" i="2"/>
  <c r="H2" i="2"/>
  <c r="J2" i="2"/>
  <c r="K2" i="2"/>
  <c r="M2" i="2"/>
  <c r="N2" i="2"/>
  <c r="P2" i="2"/>
  <c r="Q2" i="2"/>
  <c r="S2" i="2"/>
  <c r="T2" i="2"/>
  <c r="V2" i="2"/>
  <c r="W2" i="2"/>
  <c r="Y2" i="2"/>
  <c r="Z2" i="2"/>
  <c r="AB2" i="2"/>
  <c r="AC2" i="2"/>
  <c r="AE2" i="2"/>
  <c r="AF2" i="2"/>
  <c r="AH2" i="2"/>
  <c r="AI2" i="2"/>
  <c r="AK2" i="2"/>
  <c r="AL2" i="2"/>
  <c r="AN2" i="2"/>
  <c r="AO2" i="2"/>
  <c r="AQ2" i="2"/>
  <c r="AR2" i="2"/>
  <c r="AT2" i="2"/>
  <c r="AU2" i="2"/>
  <c r="AW2" i="2"/>
  <c r="AX2" i="2"/>
  <c r="AZ2" i="2"/>
  <c r="BA2" i="2"/>
  <c r="BC2" i="2"/>
  <c r="BD2" i="2"/>
  <c r="BF2" i="2"/>
  <c r="BG2" i="2"/>
  <c r="BI2" i="2"/>
  <c r="BJ2" i="2"/>
  <c r="BL2" i="2"/>
  <c r="BM2" i="2"/>
  <c r="BO2" i="2"/>
  <c r="BP2" i="2"/>
  <c r="BR2" i="2"/>
  <c r="BS2" i="2"/>
  <c r="BU2" i="2"/>
  <c r="BV2" i="2"/>
  <c r="BX2" i="2"/>
  <c r="BY2" i="2"/>
  <c r="CA2" i="2"/>
  <c r="CB2" i="2"/>
  <c r="CD2" i="2"/>
  <c r="CE2" i="2"/>
  <c r="CG2" i="2"/>
  <c r="CH2" i="2"/>
  <c r="CJ2" i="2"/>
  <c r="CK2" i="2"/>
  <c r="CM2" i="2"/>
  <c r="CN2" i="2"/>
  <c r="CP2" i="2"/>
  <c r="CQ2" i="2"/>
  <c r="CS2" i="2"/>
  <c r="CT2" i="2"/>
  <c r="CV2" i="2"/>
  <c r="CW2" i="2"/>
  <c r="CY2" i="2"/>
  <c r="CZ2" i="2"/>
  <c r="DB2" i="2"/>
  <c r="DC2" i="2"/>
  <c r="DE2" i="2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CK3" i="2"/>
  <c r="CL3" i="2"/>
  <c r="CM3" i="2"/>
  <c r="CN3" i="2"/>
  <c r="CO3" i="2"/>
  <c r="CP3" i="2"/>
  <c r="CQ3" i="2"/>
  <c r="CR3" i="2"/>
  <c r="CS3" i="2"/>
  <c r="CT3" i="2"/>
  <c r="CU3" i="2"/>
  <c r="CV3" i="2"/>
  <c r="CW3" i="2"/>
  <c r="CX3" i="2"/>
  <c r="CY3" i="2"/>
  <c r="CZ3" i="2"/>
  <c r="DA3" i="2"/>
  <c r="DB3" i="2"/>
  <c r="DC3" i="2"/>
  <c r="DD3" i="2"/>
  <c r="DE3" i="2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CM4" i="2"/>
  <c r="CN4" i="2"/>
  <c r="CO4" i="2"/>
  <c r="CP4" i="2"/>
  <c r="CQ4" i="2"/>
  <c r="CR4" i="2"/>
  <c r="CS4" i="2"/>
  <c r="CT4" i="2"/>
  <c r="CU4" i="2"/>
  <c r="CV4" i="2"/>
  <c r="CW4" i="2"/>
  <c r="CX4" i="2"/>
  <c r="CY4" i="2"/>
  <c r="CZ4" i="2"/>
  <c r="DA4" i="2"/>
  <c r="DB4" i="2"/>
  <c r="DC4" i="2"/>
  <c r="DD4" i="2"/>
  <c r="DE4" i="2"/>
  <c r="A5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CN5" i="2"/>
  <c r="CO5" i="2"/>
  <c r="CP5" i="2"/>
  <c r="CQ5" i="2"/>
  <c r="CR5" i="2"/>
  <c r="CS5" i="2"/>
  <c r="CT5" i="2"/>
  <c r="CU5" i="2"/>
  <c r="CV5" i="2"/>
  <c r="CW5" i="2"/>
  <c r="CX5" i="2"/>
  <c r="CY5" i="2"/>
  <c r="CZ5" i="2"/>
  <c r="DA5" i="2"/>
  <c r="DB5" i="2"/>
  <c r="DC5" i="2"/>
  <c r="DD5" i="2"/>
  <c r="DE5" i="2"/>
  <c r="A6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CN6" i="2"/>
  <c r="CO6" i="2"/>
  <c r="CP6" i="2"/>
  <c r="CQ6" i="2"/>
  <c r="CR6" i="2"/>
  <c r="CS6" i="2"/>
  <c r="CT6" i="2"/>
  <c r="CU6" i="2"/>
  <c r="CV6" i="2"/>
  <c r="CW6" i="2"/>
  <c r="CX6" i="2"/>
  <c r="CY6" i="2"/>
  <c r="CZ6" i="2"/>
  <c r="DA6" i="2"/>
  <c r="DB6" i="2"/>
  <c r="DC6" i="2"/>
  <c r="DD6" i="2"/>
  <c r="DE6" i="2"/>
  <c r="A7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</calcChain>
</file>

<file path=xl/sharedStrings.xml><?xml version="1.0" encoding="utf-8"?>
<sst xmlns="http://schemas.openxmlformats.org/spreadsheetml/2006/main" count="225" uniqueCount="127">
  <si>
    <t>+4C</t>
  </si>
  <si>
    <t>+3C</t>
  </si>
  <si>
    <t>+2C</t>
  </si>
  <si>
    <t>+1.5C</t>
  </si>
  <si>
    <t>+1C</t>
  </si>
  <si>
    <t>NA</t>
  </si>
  <si>
    <t>1980-2009</t>
  </si>
  <si>
    <t>summer.heat.moisture.index.plus1SD</t>
  </si>
  <si>
    <t>summer.heat.moisture.index.mean</t>
  </si>
  <si>
    <t>summer.heat.moisture.index.minus1SD</t>
  </si>
  <si>
    <t>annual.heat.moisture.index.plus1SD</t>
  </si>
  <si>
    <t>annual.heat.moisture.index.mean</t>
  </si>
  <si>
    <t>annual.heat.moisture.index.minus1SD</t>
  </si>
  <si>
    <t>winter.sondjfma.pr.as.snow.plus1SD</t>
  </si>
  <si>
    <t>winter.sondjfma.pr.as.snow.mean</t>
  </si>
  <si>
    <t>winter.sondjfma.pr.as.snow.minus1SD</t>
  </si>
  <si>
    <t>pr.above.25mm.plus1SD</t>
  </si>
  <si>
    <t>pr.above.25mm.mean</t>
  </si>
  <si>
    <t>pr.above.25mm.minus1SD</t>
  </si>
  <si>
    <t>pr.above.0.2mm.plus1SD</t>
  </si>
  <si>
    <t>pr.above.0.2mm.mean</t>
  </si>
  <si>
    <t>pr.above.0.2mm.minus1SD</t>
  </si>
  <si>
    <t>summer.mjja.dry.days.plus1SD</t>
  </si>
  <si>
    <t>summer.mjja.dry.days.mean</t>
  </si>
  <si>
    <t>summer.mjja.dry.days.minus1SD</t>
  </si>
  <si>
    <t>winter.sondjfma.dry.days.plus1SD</t>
  </si>
  <si>
    <t>winter.sondjfma.dry.days.mean</t>
  </si>
  <si>
    <t>winter.sondjfma.dry.days.minus1SD</t>
  </si>
  <si>
    <t>wettest.day.plus1SD</t>
  </si>
  <si>
    <t>wettest.day.mean</t>
  </si>
  <si>
    <t>wettest.day.minus1SD</t>
  </si>
  <si>
    <t>growing.season.mjja.pr.plus1SD</t>
  </si>
  <si>
    <t>growing.season.mjja.pr.mean</t>
  </si>
  <si>
    <t>growing.season.mjja.pr.minus1SD</t>
  </si>
  <si>
    <t>growing.season.amjj.pr.plus1SD</t>
  </si>
  <si>
    <t>growing.season.amjj.pr.mean</t>
  </si>
  <si>
    <t>growing.season.amjj.pr.minus1SD</t>
  </si>
  <si>
    <t>winter.sondjfma.pr.plus1SD</t>
  </si>
  <si>
    <t>winter.sondjfma.pr.mean</t>
  </si>
  <si>
    <t>winter.sondjfma.pr.minus1SD</t>
  </si>
  <si>
    <t>corn.heat.units.plus1SD</t>
  </si>
  <si>
    <t>corn.heat.units.mean</t>
  </si>
  <si>
    <t>corn.heat.units.minus1SD</t>
  </si>
  <si>
    <t>heating.degree.days.18C.plus1SD</t>
  </si>
  <si>
    <t>heating.degree.days.18C.mean</t>
  </si>
  <si>
    <t>heating.degree.days.18C.minus1SD</t>
  </si>
  <si>
    <t>degree.days.15C.plus1SD</t>
  </si>
  <si>
    <t>degree.days.15C.mean</t>
  </si>
  <si>
    <t>degree.days.15C.minus1SD</t>
  </si>
  <si>
    <t>degree.days.10C.plus1SD</t>
  </si>
  <si>
    <t>degree.days.10C.mean</t>
  </si>
  <si>
    <t>degree.days.10C.minus1SD</t>
  </si>
  <si>
    <t>degree.days.7C.plus1SD</t>
  </si>
  <si>
    <t>degree.days.7C.mean</t>
  </si>
  <si>
    <t>degree.days.7C.minus1SD</t>
  </si>
  <si>
    <t>degree.days.6C.plus1SD</t>
  </si>
  <si>
    <t>degree.days.6C.mean</t>
  </si>
  <si>
    <t>degree.days.6C.minus1SD</t>
  </si>
  <si>
    <t>degree.days.5C.plus1SD</t>
  </si>
  <si>
    <t>degree.days.5C.mean</t>
  </si>
  <si>
    <t>degree.days.5C.minus1SD</t>
  </si>
  <si>
    <t>degree.days.0C.plus1SD</t>
  </si>
  <si>
    <t>degree.days.0C.mean</t>
  </si>
  <si>
    <t>degree.days.0C.minus1SD</t>
  </si>
  <si>
    <t>growing.season.length.plus1SD</t>
  </si>
  <si>
    <t>growing.season.length.mean</t>
  </si>
  <si>
    <t>growing.season.length.minus1SD</t>
  </si>
  <si>
    <t>growing.season.end.plus1SD</t>
  </si>
  <si>
    <t>growing.season.end.mean</t>
  </si>
  <si>
    <t>growing.season.end.minus1SD</t>
  </si>
  <si>
    <t>growing.season.start.plus1SD</t>
  </si>
  <si>
    <t>growing.season.start.mean</t>
  </si>
  <si>
    <t>growing.season.start.minus1SD</t>
  </si>
  <si>
    <t>frost.free.season.length.plus1SD</t>
  </si>
  <si>
    <t>frost.free.season.length.mean</t>
  </si>
  <si>
    <t>frost.free.season.length.minus1SD</t>
  </si>
  <si>
    <t>spring.last.freeze.plus1SD</t>
  </si>
  <si>
    <t>spring.last.freeze.mean</t>
  </si>
  <si>
    <t>spring.last.freeze.minus1SD</t>
  </si>
  <si>
    <t>fall.first.freeze.plus1SD</t>
  </si>
  <si>
    <t>fall.first.freeze.mean</t>
  </si>
  <si>
    <t>fall.first.freeze.minus1SD</t>
  </si>
  <si>
    <t>tmin.below.minus.30.plus1SD</t>
  </si>
  <si>
    <t>tmin.below.minus.30.mean</t>
  </si>
  <si>
    <t>tmin.below.minus.30.minus1SD</t>
  </si>
  <si>
    <t>tmin.below.5.plus1SD</t>
  </si>
  <si>
    <t>tmin.below.5.mean</t>
  </si>
  <si>
    <t>tmin.below.5.minus1SD</t>
  </si>
  <si>
    <t>tmax.above.30.plus1SD</t>
  </si>
  <si>
    <t>tmax.above.30.mean</t>
  </si>
  <si>
    <t>tmax.above.30.minus1SD</t>
  </si>
  <si>
    <t>tmax.above.25.plus1SD</t>
  </si>
  <si>
    <t>tmax.above.25.mean</t>
  </si>
  <si>
    <t>tmax.above.25.minus1SD</t>
  </si>
  <si>
    <t>warmest.day.plus1SD</t>
  </si>
  <si>
    <t>warmest.day.mean</t>
  </si>
  <si>
    <t>warmest.day.minus1SD</t>
  </si>
  <si>
    <t>coldest.day.plus1SD</t>
  </si>
  <si>
    <t>coldest.day.mean</t>
  </si>
  <si>
    <t>coldest.day.minus1SD</t>
  </si>
  <si>
    <t>avg.jul.temp.plus1SD</t>
  </si>
  <si>
    <t>avg.jul.temp.mean</t>
  </si>
  <si>
    <t>avg.jul.temp.minus1SD</t>
  </si>
  <si>
    <t>avg.jan.temp.plus1SD</t>
  </si>
  <si>
    <t>avg.jan.temp.mean</t>
  </si>
  <si>
    <t>avg.jan.temp.minus1SD</t>
  </si>
  <si>
    <t>avg.growing.mjja.temp.plus1SD</t>
  </si>
  <si>
    <t>avg.growing.mjja.temp.mean</t>
  </si>
  <si>
    <t>avg.growing.mjja.temp.minus1SD</t>
  </si>
  <si>
    <t>avg.summer.jja.temp.plus1SD</t>
  </si>
  <si>
    <t>avg.summer.jja.temp.mean</t>
  </si>
  <si>
    <t>avg.summer.jja.temp.minus1SD</t>
  </si>
  <si>
    <t>avg.winter.djf.temp.plus1SD</t>
  </si>
  <si>
    <t>avg.winter.djf.temp.mean</t>
  </si>
  <si>
    <t>avg.winter.djf.temp.minus1SD</t>
  </si>
  <si>
    <t>Threshold</t>
  </si>
  <si>
    <t>days</t>
  </si>
  <si>
    <t>mm</t>
  </si>
  <si>
    <t>corn heat units</t>
  </si>
  <si>
    <t>heating degree-days</t>
  </si>
  <si>
    <t>degree-days</t>
  </si>
  <si>
    <t>oC</t>
  </si>
  <si>
    <t>UNITS</t>
  </si>
  <si>
    <t>st day of the year</t>
  </si>
  <si>
    <t>%</t>
  </si>
  <si>
    <t>HMI UNITS</t>
  </si>
  <si>
    <t>Campsie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</si>
</sst>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color theme="1"/>
      <name val="Calibri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9" fontId="0" fillId="0" borderId="0" xfId="63" applyFont="1"/>
    <xf numFmtId="0" fontId="5" fillId="0" borderId="0" xfId="0" applyFont="1"/>
  </cellXfs>
  <cellStyles count="7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Normal" xfId="0" builtinId="0"/>
    <cellStyle name="Percent" xfId="63" builtinId="5"/>
  </cellStyles>
  <dxfs count="0"/>
  <tableStyles count="0" defaultTableStyle="TableStyleMedium9" defaultPivotStyle="PivotStyleMedium4"/>
  <colors>
    <mruColors>
      <color rgb="FFE7F2FF"/>
    </mruColors>
  </colors>
</styleSheet>
</file>

<file path=xl/_rels/workbook.xml.rels><?xml version="1.0" encoding="UTF-8" standalone="yes"?>
<Relationships xmlns="http://schemas.openxmlformats.org/package/2006/relationships"><Relationship Id="rId20" Type="http://schemas.openxmlformats.org/officeDocument/2006/relationships/chartsheet" Target="chartsheets/sheet20.xml"/><Relationship Id="rId21" Type="http://schemas.openxmlformats.org/officeDocument/2006/relationships/chartsheet" Target="chartsheets/sheet21.xml"/><Relationship Id="rId22" Type="http://schemas.openxmlformats.org/officeDocument/2006/relationships/chartsheet" Target="chartsheets/sheet22.xml"/><Relationship Id="rId23" Type="http://schemas.openxmlformats.org/officeDocument/2006/relationships/chartsheet" Target="chartsheets/sheet23.xml"/><Relationship Id="rId24" Type="http://schemas.openxmlformats.org/officeDocument/2006/relationships/chartsheet" Target="chartsheets/sheet24.xml"/><Relationship Id="rId25" Type="http://schemas.openxmlformats.org/officeDocument/2006/relationships/chartsheet" Target="chartsheets/sheet25.xml"/><Relationship Id="rId26" Type="http://schemas.openxmlformats.org/officeDocument/2006/relationships/chartsheet" Target="chartsheets/sheet26.xml"/><Relationship Id="rId27" Type="http://schemas.openxmlformats.org/officeDocument/2006/relationships/chartsheet" Target="chartsheets/sheet27.xml"/><Relationship Id="rId28" Type="http://schemas.openxmlformats.org/officeDocument/2006/relationships/chartsheet" Target="chartsheets/sheet28.xml"/><Relationship Id="rId29" Type="http://schemas.openxmlformats.org/officeDocument/2006/relationships/chartsheet" Target="chartsheets/sheet29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Relationship Id="rId3" Type="http://schemas.openxmlformats.org/officeDocument/2006/relationships/chartsheet" Target="chartsheets/sheet3.xml"/><Relationship Id="rId4" Type="http://schemas.openxmlformats.org/officeDocument/2006/relationships/chartsheet" Target="chartsheets/sheet4.xml"/><Relationship Id="rId5" Type="http://schemas.openxmlformats.org/officeDocument/2006/relationships/chartsheet" Target="chartsheets/sheet5.xml"/><Relationship Id="rId30" Type="http://schemas.openxmlformats.org/officeDocument/2006/relationships/chartsheet" Target="chartsheets/sheet30.xml"/><Relationship Id="rId31" Type="http://schemas.openxmlformats.org/officeDocument/2006/relationships/chartsheet" Target="chartsheets/sheet31.xml"/><Relationship Id="rId32" Type="http://schemas.openxmlformats.org/officeDocument/2006/relationships/chartsheet" Target="chartsheets/sheet32.xml"/><Relationship Id="rId9" Type="http://schemas.openxmlformats.org/officeDocument/2006/relationships/chartsheet" Target="chartsheets/sheet9.xml"/><Relationship Id="rId6" Type="http://schemas.openxmlformats.org/officeDocument/2006/relationships/chartsheet" Target="chartsheets/sheet6.xml"/><Relationship Id="rId7" Type="http://schemas.openxmlformats.org/officeDocument/2006/relationships/chartsheet" Target="chartsheets/sheet7.xml"/><Relationship Id="rId8" Type="http://schemas.openxmlformats.org/officeDocument/2006/relationships/chartsheet" Target="chartsheets/sheet8.xml"/><Relationship Id="rId33" Type="http://schemas.openxmlformats.org/officeDocument/2006/relationships/chartsheet" Target="chartsheets/sheet33.xml"/><Relationship Id="rId34" Type="http://schemas.openxmlformats.org/officeDocument/2006/relationships/chartsheet" Target="chartsheets/sheet34.xml"/><Relationship Id="rId35" Type="http://schemas.openxmlformats.org/officeDocument/2006/relationships/chartsheet" Target="chartsheets/sheet35.xml"/><Relationship Id="rId36" Type="http://schemas.openxmlformats.org/officeDocument/2006/relationships/chartsheet" Target="chartsheets/sheet36.xml"/><Relationship Id="rId10" Type="http://schemas.openxmlformats.org/officeDocument/2006/relationships/chartsheet" Target="chartsheets/sheet10.xml"/><Relationship Id="rId11" Type="http://schemas.openxmlformats.org/officeDocument/2006/relationships/chartsheet" Target="chartsheets/sheet11.xml"/><Relationship Id="rId12" Type="http://schemas.openxmlformats.org/officeDocument/2006/relationships/chartsheet" Target="chartsheets/sheet12.xml"/><Relationship Id="rId13" Type="http://schemas.openxmlformats.org/officeDocument/2006/relationships/chartsheet" Target="chartsheets/sheet13.xml"/><Relationship Id="rId14" Type="http://schemas.openxmlformats.org/officeDocument/2006/relationships/chartsheet" Target="chartsheets/sheet14.xml"/><Relationship Id="rId15" Type="http://schemas.openxmlformats.org/officeDocument/2006/relationships/chartsheet" Target="chartsheets/sheet15.xml"/><Relationship Id="rId16" Type="http://schemas.openxmlformats.org/officeDocument/2006/relationships/chartsheet" Target="chartsheets/sheet16.xml"/><Relationship Id="rId17" Type="http://schemas.openxmlformats.org/officeDocument/2006/relationships/chartsheet" Target="chartsheets/sheet17.xml"/><Relationship Id="rId18" Type="http://schemas.openxmlformats.org/officeDocument/2006/relationships/chartsheet" Target="chartsheets/sheet18.xml"/><Relationship Id="rId19" Type="http://schemas.openxmlformats.org/officeDocument/2006/relationships/chartsheet" Target="chartsheets/sheet19.xml"/><Relationship Id="rId37" Type="http://schemas.openxmlformats.org/officeDocument/2006/relationships/worksheet" Target="worksheets/sheet1.xml"/><Relationship Id="rId38" Type="http://schemas.openxmlformats.org/officeDocument/2006/relationships/worksheet" Target="worksheets/sheet2.xml"/><Relationship Id="rId39" Type="http://schemas.openxmlformats.org/officeDocument/2006/relationships/theme" Target="theme/theme1.xml"/><Relationship Id="rId40" Type="http://schemas.openxmlformats.org/officeDocument/2006/relationships/styles" Target="styles.xml"/><Relationship Id="rId41" Type="http://schemas.openxmlformats.org/officeDocument/2006/relationships/sharedStrings" Target="sharedStrings.xml"/><Relationship Id="rId4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'GMT2'!$C$10</c:f>
          <c:strCache>
            <c:ptCount val="1"/>
            <c:pt idx="0">
              <c:v>CAMPSIE AVERAGE WINTER (DEC-FEB) TEMPERATURE 
projected change per degree of global mean temperature change relative to 1980-2009 = -11.7oC</c:v>
            </c:pt>
          </c:strCache>
        </c:strRef>
      </c:tx>
      <c:layout>
        <c:manualLayout>
          <c:xMode val="edge"/>
          <c:yMode val="edge"/>
          <c:x val="0.155507359948082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'GMT2'!$D$3:$D$7</c:f>
                <c:numCache>
                  <c:formatCode>General</c:formatCode>
                  <c:ptCount val="5"/>
                  <c:pt idx="0">
                    <c:v>0.77691326</c:v>
                  </c:pt>
                  <c:pt idx="1">
                    <c:v>1.13976459</c:v>
                  </c:pt>
                  <c:pt idx="2">
                    <c:v>1.240927297</c:v>
                  </c:pt>
                  <c:pt idx="3">
                    <c:v>1.302305744</c:v>
                  </c:pt>
                  <c:pt idx="4">
                    <c:v>1.430408378</c:v>
                  </c:pt>
                </c:numCache>
              </c:numRef>
            </c:plus>
            <c:minus>
              <c:numRef>
                <c:f>'GMT2'!$B$3:$B$7</c:f>
                <c:numCache>
                  <c:formatCode>General</c:formatCode>
                  <c:ptCount val="5"/>
                  <c:pt idx="0">
                    <c:v>0.776913261</c:v>
                  </c:pt>
                  <c:pt idx="1">
                    <c:v>1.139764591</c:v>
                  </c:pt>
                  <c:pt idx="2">
                    <c:v>1.240927297</c:v>
                  </c:pt>
                  <c:pt idx="3">
                    <c:v>1.302305744</c:v>
                  </c:pt>
                  <c:pt idx="4">
                    <c:v>1.430408379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'GMT2'!$C$3:$C$7</c:f>
              <c:numCache>
                <c:formatCode>0.00</c:formatCode>
                <c:ptCount val="5"/>
                <c:pt idx="0">
                  <c:v>1.534110612</c:v>
                </c:pt>
                <c:pt idx="1">
                  <c:v>2.104740591</c:v>
                </c:pt>
                <c:pt idx="2">
                  <c:v>3.17621337</c:v>
                </c:pt>
                <c:pt idx="3">
                  <c:v>5.043723445</c:v>
                </c:pt>
                <c:pt idx="4">
                  <c:v>6.836420436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224648"/>
        <c:axId val="2106120152"/>
      </c:barChart>
      <c:catAx>
        <c:axId val="-2108224648"/>
        <c:scaling>
          <c:orientation val="minMax"/>
        </c:scaling>
        <c:delete val="0"/>
        <c:axPos val="b"/>
        <c:majorTickMark val="out"/>
        <c:minorTickMark val="none"/>
        <c:tickLblPos val="nextTo"/>
        <c:crossAx val="2106120152"/>
        <c:crosses val="autoZero"/>
        <c:auto val="1"/>
        <c:lblAlgn val="ctr"/>
        <c:lblOffset val="100"/>
        <c:noMultiLvlLbl val="0"/>
      </c:catAx>
      <c:valAx>
        <c:axId val="2106120152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224648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'GMT2'!$AD$10</c:f>
          <c:strCache>
            <c:ptCount val="1"/>
            <c:pt idx="0">
              <c:v>CAMPSIE DAYS BELOW 5C
projected change per degree of global mean temperature change relative to 1980-2009 = 269 days</c:v>
            </c:pt>
          </c:strCache>
        </c:strRef>
      </c:tx>
      <c:layout>
        <c:manualLayout>
          <c:xMode val="edge"/>
          <c:yMode val="edge"/>
          <c:x val="0.170315052906021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'GMT2'!$AC$3:$AC$7</c:f>
                <c:numCache>
                  <c:formatCode>General</c:formatCode>
                  <c:ptCount val="5"/>
                  <c:pt idx="0">
                    <c:v>4.9141151</c:v>
                  </c:pt>
                  <c:pt idx="1">
                    <c:v>5.36019739</c:v>
                  </c:pt>
                  <c:pt idx="2">
                    <c:v>6.13044665</c:v>
                  </c:pt>
                  <c:pt idx="3">
                    <c:v>7.557277990000003</c:v>
                  </c:pt>
                  <c:pt idx="4">
                    <c:v>10.07505167000001</c:v>
                  </c:pt>
                </c:numCache>
              </c:numRef>
            </c:plus>
            <c:minus>
              <c:numRef>
                <c:f>'GMT2'!$AE$3:$AE$7</c:f>
                <c:numCache>
                  <c:formatCode>General</c:formatCode>
                  <c:ptCount val="5"/>
                  <c:pt idx="0">
                    <c:v>4.914115102999999</c:v>
                  </c:pt>
                  <c:pt idx="1">
                    <c:v>5.360197399999999</c:v>
                  </c:pt>
                  <c:pt idx="2">
                    <c:v>6.13044665</c:v>
                  </c:pt>
                  <c:pt idx="3">
                    <c:v>7.557277999999997</c:v>
                  </c:pt>
                  <c:pt idx="4">
                    <c:v>10.07505166999999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'GMT2'!$AD$3:$AD$7</c:f>
              <c:numCache>
                <c:formatCode>0.00</c:formatCode>
                <c:ptCount val="5"/>
                <c:pt idx="0">
                  <c:v>-12.62166667</c:v>
                </c:pt>
                <c:pt idx="1">
                  <c:v>-21.11214286</c:v>
                </c:pt>
                <c:pt idx="2">
                  <c:v>-30.09309524</c:v>
                </c:pt>
                <c:pt idx="3">
                  <c:v>-45.89825397</c:v>
                </c:pt>
                <c:pt idx="4">
                  <c:v>-60.59090909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435896"/>
        <c:axId val="-2108438664"/>
      </c:barChart>
      <c:catAx>
        <c:axId val="-2108435896"/>
        <c:scaling>
          <c:orientation val="minMax"/>
        </c:scaling>
        <c:delete val="0"/>
        <c:axPos val="b"/>
        <c:majorTickMark val="none"/>
        <c:minorTickMark val="none"/>
        <c:tickLblPos val="low"/>
        <c:crossAx val="-2108438664"/>
        <c:crosses val="autoZero"/>
        <c:auto val="1"/>
        <c:lblAlgn val="ctr"/>
        <c:lblOffset val="100"/>
        <c:noMultiLvlLbl val="0"/>
      </c:catAx>
      <c:valAx>
        <c:axId val="-2108438664"/>
        <c:scaling>
          <c:orientation val="minMax"/>
          <c:min val="-1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435896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'GMT2'!$AG$10</c:f>
          <c:strCache>
            <c:ptCount val="1"/>
            <c:pt idx="0">
              <c:v>CAMPSIE DAYS BELOW -30C
projected change per degree of global mean temperature change relative to 1980-2009 = 12.7 days</c:v>
            </c:pt>
          </c:strCache>
        </c:strRef>
      </c:tx>
      <c:layout>
        <c:manualLayout>
          <c:xMode val="edge"/>
          <c:yMode val="edge"/>
          <c:x val="0.170315052906021"/>
          <c:y val="0.0239607639233539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'GMT2'!$AF$3:$AF$7</c:f>
                <c:numCache>
                  <c:formatCode>General</c:formatCode>
                  <c:ptCount val="5"/>
                  <c:pt idx="0">
                    <c:v>2.415014238</c:v>
                  </c:pt>
                  <c:pt idx="1">
                    <c:v>3.413147034999999</c:v>
                  </c:pt>
                  <c:pt idx="2">
                    <c:v>3.228979682</c:v>
                  </c:pt>
                  <c:pt idx="3">
                    <c:v>2.498896</c:v>
                  </c:pt>
                  <c:pt idx="4">
                    <c:v>1.75767276</c:v>
                  </c:pt>
                </c:numCache>
              </c:numRef>
            </c:plus>
            <c:minus>
              <c:numRef>
                <c:f>'GMT2'!$AH$3:$AH$7</c:f>
                <c:numCache>
                  <c:formatCode>General</c:formatCode>
                  <c:ptCount val="5"/>
                  <c:pt idx="0">
                    <c:v>2.415014237999999</c:v>
                  </c:pt>
                  <c:pt idx="1">
                    <c:v>3.413147035000001</c:v>
                  </c:pt>
                  <c:pt idx="2">
                    <c:v>3.228979678</c:v>
                  </c:pt>
                  <c:pt idx="3">
                    <c:v>0.839494049999999</c:v>
                  </c:pt>
                  <c:pt idx="4">
                    <c:v>0.0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'GMT2'!$AG$3:$AG$7</c:f>
              <c:numCache>
                <c:formatCode>0.00</c:formatCode>
                <c:ptCount val="5"/>
                <c:pt idx="0">
                  <c:v>-4.528809524</c:v>
                </c:pt>
                <c:pt idx="1">
                  <c:v>-6.009761905</c:v>
                </c:pt>
                <c:pt idx="2">
                  <c:v>-8.693095238</c:v>
                </c:pt>
                <c:pt idx="3">
                  <c:v>-11.86050595</c:v>
                </c:pt>
                <c:pt idx="4">
                  <c:v>-12.7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487784"/>
        <c:axId val="-2108490712"/>
      </c:barChart>
      <c:catAx>
        <c:axId val="-2108487784"/>
        <c:scaling>
          <c:orientation val="minMax"/>
        </c:scaling>
        <c:delete val="0"/>
        <c:axPos val="b"/>
        <c:majorTickMark val="none"/>
        <c:minorTickMark val="none"/>
        <c:tickLblPos val="low"/>
        <c:crossAx val="-2108490712"/>
        <c:crosses val="autoZero"/>
        <c:auto val="1"/>
        <c:lblAlgn val="ctr"/>
        <c:lblOffset val="100"/>
        <c:noMultiLvlLbl val="0"/>
      </c:catAx>
      <c:valAx>
        <c:axId val="-2108490712"/>
        <c:scaling>
          <c:orientation val="minMax"/>
          <c:min val="-1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487784"/>
        <c:crosses val="autoZero"/>
        <c:crossBetween val="between"/>
        <c:majorUnit val="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'GMT2'!$AJ$10</c:f>
          <c:strCache>
            <c:ptCount val="1"/>
            <c:pt idx="0">
              <c:v>CAMPSIE DATE OF FIRST FREEZE IN FALL
projected change per degree of global mean temperature change relative to 1980-2009 = 246st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'GMT2'!$AI$3:$AI$7</c:f>
                <c:numCache>
                  <c:formatCode>General</c:formatCode>
                  <c:ptCount val="5"/>
                  <c:pt idx="0">
                    <c:v>6.556715831</c:v>
                  </c:pt>
                  <c:pt idx="1">
                    <c:v>4.437011763999999</c:v>
                  </c:pt>
                  <c:pt idx="2">
                    <c:v>5.382567539999998</c:v>
                  </c:pt>
                  <c:pt idx="3">
                    <c:v>6.86814193</c:v>
                  </c:pt>
                  <c:pt idx="4">
                    <c:v>4.508846609999999</c:v>
                  </c:pt>
                </c:numCache>
              </c:numRef>
            </c:plus>
            <c:minus>
              <c:numRef>
                <c:f>'GMT2'!$AK$3:$AK$7</c:f>
                <c:numCache>
                  <c:formatCode>General</c:formatCode>
                  <c:ptCount val="5"/>
                  <c:pt idx="0">
                    <c:v>6.55671583</c:v>
                  </c:pt>
                  <c:pt idx="1">
                    <c:v>4.437011760000001</c:v>
                  </c:pt>
                  <c:pt idx="2">
                    <c:v>5.382567550000001</c:v>
                  </c:pt>
                  <c:pt idx="3">
                    <c:v>6.86814193</c:v>
                  </c:pt>
                  <c:pt idx="4">
                    <c:v>4.508846599999998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'GMT2'!$AJ$3:$AJ$7</c:f>
              <c:numCache>
                <c:formatCode>0.00</c:formatCode>
                <c:ptCount val="5"/>
                <c:pt idx="0">
                  <c:v>8.05047619</c:v>
                </c:pt>
                <c:pt idx="1">
                  <c:v>13.36</c:v>
                </c:pt>
                <c:pt idx="2">
                  <c:v>17.37428571</c:v>
                </c:pt>
                <c:pt idx="3">
                  <c:v>24.89169643</c:v>
                </c:pt>
                <c:pt idx="4">
                  <c:v>29.20813174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537592"/>
        <c:axId val="-2108540552"/>
      </c:barChart>
      <c:catAx>
        <c:axId val="-210853759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540552"/>
        <c:crosses val="autoZero"/>
        <c:auto val="1"/>
        <c:lblAlgn val="ctr"/>
        <c:lblOffset val="100"/>
        <c:noMultiLvlLbl val="0"/>
      </c:catAx>
      <c:valAx>
        <c:axId val="-2108540552"/>
        <c:scaling>
          <c:orientation val="minMax"/>
          <c:max val="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 IN FIRST FALL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537592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'GMT2'!$AM$10</c:f>
          <c:strCache>
            <c:ptCount val="1"/>
            <c:pt idx="0">
              <c:v>CAMPSIE DATE OF LAST FREEZE IN SPRING
projected change per degree of global mean temperature change relative to 1980-2009 = 151st day of the year</c:v>
            </c:pt>
          </c:strCache>
        </c:strRef>
      </c:tx>
      <c:layout>
        <c:manualLayout>
          <c:xMode val="edge"/>
          <c:yMode val="edge"/>
          <c:x val="0.177718899384991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'GMT2'!$AL$3:$AL$7</c:f>
                <c:numCache>
                  <c:formatCode>General</c:formatCode>
                  <c:ptCount val="5"/>
                  <c:pt idx="0">
                    <c:v>4.548312551</c:v>
                  </c:pt>
                  <c:pt idx="1">
                    <c:v>4.888809800000001</c:v>
                  </c:pt>
                  <c:pt idx="2">
                    <c:v>4.731732289999998</c:v>
                  </c:pt>
                  <c:pt idx="3">
                    <c:v>9.17037757</c:v>
                  </c:pt>
                  <c:pt idx="4">
                    <c:v>13.95304765</c:v>
                  </c:pt>
                </c:numCache>
              </c:numRef>
            </c:plus>
            <c:minus>
              <c:numRef>
                <c:f>'GMT2'!$AN$3:$AN$7</c:f>
                <c:numCache>
                  <c:formatCode>General</c:formatCode>
                  <c:ptCount val="5"/>
                  <c:pt idx="0">
                    <c:v>4.548312555</c:v>
                  </c:pt>
                  <c:pt idx="1">
                    <c:v>4.888809812</c:v>
                  </c:pt>
                  <c:pt idx="2">
                    <c:v>4.7317323</c:v>
                  </c:pt>
                  <c:pt idx="3">
                    <c:v>9.170377559999998</c:v>
                  </c:pt>
                  <c:pt idx="4">
                    <c:v>13.95304765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'GMT2'!$AM$3:$AM$7</c:f>
              <c:numCache>
                <c:formatCode>0.00</c:formatCode>
                <c:ptCount val="5"/>
                <c:pt idx="0">
                  <c:v>-6.543571429</c:v>
                </c:pt>
                <c:pt idx="1">
                  <c:v>-10.05071429</c:v>
                </c:pt>
                <c:pt idx="2">
                  <c:v>-15.55071429</c:v>
                </c:pt>
                <c:pt idx="3">
                  <c:v>-22.96584325</c:v>
                </c:pt>
                <c:pt idx="4">
                  <c:v>-30.53009931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581800"/>
        <c:axId val="-2108584760"/>
      </c:barChart>
      <c:catAx>
        <c:axId val="-210858180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584760"/>
        <c:crosses val="autoZero"/>
        <c:auto val="1"/>
        <c:lblAlgn val="ctr"/>
        <c:lblOffset val="100"/>
        <c:noMultiLvlLbl val="0"/>
      </c:catAx>
      <c:valAx>
        <c:axId val="-2108584760"/>
        <c:scaling>
          <c:orientation val="minMax"/>
          <c:max val="0.0"/>
          <c:min val="-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LAST SPRING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581800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'GMT2'!$AP$10</c:f>
          <c:strCache>
            <c:ptCount val="1"/>
            <c:pt idx="0">
              <c:v>CAMPSIE LENGTH OF FROST-FREE SEASON
projected change per degree of global mean temperature change relative to 1980-2009 = 95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'GMT2'!$AO$3:$AO$7</c:f>
                <c:numCache>
                  <c:formatCode>General</c:formatCode>
                  <c:ptCount val="5"/>
                  <c:pt idx="0">
                    <c:v>8.650528763</c:v>
                  </c:pt>
                  <c:pt idx="1">
                    <c:v>6.94632962</c:v>
                  </c:pt>
                  <c:pt idx="2">
                    <c:v>8.332647859999997</c:v>
                  </c:pt>
                  <c:pt idx="3">
                    <c:v>12.11828332</c:v>
                  </c:pt>
                  <c:pt idx="4">
                    <c:v>16.26758832</c:v>
                  </c:pt>
                </c:numCache>
              </c:numRef>
            </c:plus>
            <c:minus>
              <c:numRef>
                <c:f>'GMT2'!$AQ$3:$AQ$7</c:f>
                <c:numCache>
                  <c:formatCode>General</c:formatCode>
                  <c:ptCount val="5"/>
                  <c:pt idx="0">
                    <c:v>8.650528760000002</c:v>
                  </c:pt>
                  <c:pt idx="1">
                    <c:v>6.94632961</c:v>
                  </c:pt>
                  <c:pt idx="2">
                    <c:v>8.33264786</c:v>
                  </c:pt>
                  <c:pt idx="3">
                    <c:v>12.11828332</c:v>
                  </c:pt>
                  <c:pt idx="4">
                    <c:v>16.26758831999999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'GMT2'!$AP$3:$AP$7</c:f>
              <c:numCache>
                <c:formatCode>0.00</c:formatCode>
                <c:ptCount val="5"/>
                <c:pt idx="0">
                  <c:v>14.59404762</c:v>
                </c:pt>
                <c:pt idx="1">
                  <c:v>23.41071429</c:v>
                </c:pt>
                <c:pt idx="2">
                  <c:v>32.925</c:v>
                </c:pt>
                <c:pt idx="3">
                  <c:v>47.85753968</c:v>
                </c:pt>
                <c:pt idx="4">
                  <c:v>59.73823105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625912"/>
        <c:axId val="-2108628872"/>
      </c:barChart>
      <c:catAx>
        <c:axId val="-210862591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628872"/>
        <c:crosses val="autoZero"/>
        <c:auto val="1"/>
        <c:lblAlgn val="ctr"/>
        <c:lblOffset val="100"/>
        <c:noMultiLvlLbl val="0"/>
      </c:catAx>
      <c:valAx>
        <c:axId val="-2108628872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625912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'GMT2'!$AS$10</c:f>
          <c:strCache>
            <c:ptCount val="1"/>
            <c:pt idx="0">
              <c:v>CAMPSIE START OF GROWING SEASON
projected change per degree of global mean temperature change relative to 1980-2009 = 113st day of the year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'GMT2'!$AR$3:$AR$7</c:f>
                <c:numCache>
                  <c:formatCode>General</c:formatCode>
                  <c:ptCount val="5"/>
                  <c:pt idx="0">
                    <c:v>4.721879723</c:v>
                  </c:pt>
                  <c:pt idx="1">
                    <c:v>5.992076813000001</c:v>
                  </c:pt>
                  <c:pt idx="2">
                    <c:v>6.4684264</c:v>
                  </c:pt>
                  <c:pt idx="3">
                    <c:v>6.36960075</c:v>
                  </c:pt>
                  <c:pt idx="4">
                    <c:v>8.479577219999995</c:v>
                  </c:pt>
                </c:numCache>
              </c:numRef>
            </c:plus>
            <c:minus>
              <c:numRef>
                <c:f>'GMT2'!$AT$3:$AT$7</c:f>
                <c:numCache>
                  <c:formatCode>General</c:formatCode>
                  <c:ptCount val="5"/>
                  <c:pt idx="0">
                    <c:v>4.721879728999999</c:v>
                  </c:pt>
                  <c:pt idx="1">
                    <c:v>5.992076814</c:v>
                  </c:pt>
                  <c:pt idx="2">
                    <c:v>6.468426403</c:v>
                  </c:pt>
                  <c:pt idx="3">
                    <c:v>6.369600759999999</c:v>
                  </c:pt>
                  <c:pt idx="4">
                    <c:v>8.47957723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'GMT2'!$AS$3:$AS$7</c:f>
              <c:numCache>
                <c:formatCode>0.00</c:formatCode>
                <c:ptCount val="5"/>
                <c:pt idx="0">
                  <c:v>-7.201666667</c:v>
                </c:pt>
                <c:pt idx="1">
                  <c:v>-9.851666667</c:v>
                </c:pt>
                <c:pt idx="2">
                  <c:v>-13.74214286</c:v>
                </c:pt>
                <c:pt idx="3">
                  <c:v>-21.91744048</c:v>
                </c:pt>
                <c:pt idx="4">
                  <c:v>-30.4200747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669944"/>
        <c:axId val="-2108672904"/>
      </c:barChart>
      <c:catAx>
        <c:axId val="-210866994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672904"/>
        <c:crosses val="autoZero"/>
        <c:auto val="1"/>
        <c:lblAlgn val="ctr"/>
        <c:lblOffset val="100"/>
        <c:noMultiLvlLbl val="0"/>
      </c:catAx>
      <c:valAx>
        <c:axId val="-2108672904"/>
        <c:scaling>
          <c:orientation val="minMax"/>
          <c:max val="0.0"/>
          <c:min val="-6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START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669944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'GMT2'!$AV$10</c:f>
          <c:strCache>
            <c:ptCount val="1"/>
            <c:pt idx="0">
              <c:v>CAMPSIE END OF GROWING SEASON 
projected change per degree of global mean temperature change relative to 1980-2009 = 264st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'GMT2'!$AU$3:$AU$7</c:f>
                <c:numCache>
                  <c:formatCode>General</c:formatCode>
                  <c:ptCount val="5"/>
                  <c:pt idx="0">
                    <c:v>4.45366145</c:v>
                  </c:pt>
                  <c:pt idx="1">
                    <c:v>4.944325016</c:v>
                  </c:pt>
                  <c:pt idx="2">
                    <c:v>5.374853656000001</c:v>
                  </c:pt>
                  <c:pt idx="3">
                    <c:v>5.14114489</c:v>
                  </c:pt>
                  <c:pt idx="4">
                    <c:v>5.28031236</c:v>
                  </c:pt>
                </c:numCache>
              </c:numRef>
            </c:plus>
            <c:minus>
              <c:numRef>
                <c:f>'GMT2'!$AW$3:$AW$7</c:f>
                <c:numCache>
                  <c:formatCode>General</c:formatCode>
                  <c:ptCount val="5"/>
                  <c:pt idx="0">
                    <c:v>4.45366145</c:v>
                  </c:pt>
                  <c:pt idx="1">
                    <c:v>4.944325011</c:v>
                  </c:pt>
                  <c:pt idx="2">
                    <c:v>5.374853659999998</c:v>
                  </c:pt>
                  <c:pt idx="3">
                    <c:v>5.1411449</c:v>
                  </c:pt>
                  <c:pt idx="4">
                    <c:v>5.280312370000001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'GMT2'!$AV$3:$AV$7</c:f>
              <c:numCache>
                <c:formatCode>0.00</c:formatCode>
                <c:ptCount val="5"/>
                <c:pt idx="0">
                  <c:v>5.835</c:v>
                </c:pt>
                <c:pt idx="1">
                  <c:v>9.613571429</c:v>
                </c:pt>
                <c:pt idx="2">
                  <c:v>14.07785714</c:v>
                </c:pt>
                <c:pt idx="3">
                  <c:v>20.16897817</c:v>
                </c:pt>
                <c:pt idx="4">
                  <c:v>23.67088532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5057448"/>
        <c:axId val="-2105054504"/>
      </c:barChart>
      <c:catAx>
        <c:axId val="-210505744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5054504"/>
        <c:crosses val="autoZero"/>
        <c:auto val="1"/>
        <c:lblAlgn val="ctr"/>
        <c:lblOffset val="100"/>
        <c:noMultiLvlLbl val="0"/>
      </c:catAx>
      <c:valAx>
        <c:axId val="-2105054504"/>
        <c:scaling>
          <c:orientation val="minMax"/>
          <c:max val="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</a:t>
                </a:r>
                <a:r>
                  <a:rPr lang="en-US" sz="1800" b="0" baseline="0"/>
                  <a:t> IN END OF SEASON (DAYS)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740536222706769"/>
              <c:y val="0.25384218584540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5057448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'GMT2'!$AY$10</c:f>
          <c:strCache>
            <c:ptCount val="1"/>
            <c:pt idx="0">
              <c:v>CAMPSIE LENGTH OF GROWING SEASON 
projected change per degree of global mean temperature change relative to 1980-2009 = 152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'GMT2'!$AX$3:$AX$7</c:f>
                <c:numCache>
                  <c:formatCode>General</c:formatCode>
                  <c:ptCount val="5"/>
                  <c:pt idx="0">
                    <c:v>7.857177508</c:v>
                  </c:pt>
                  <c:pt idx="1">
                    <c:v>8.833869780000001</c:v>
                  </c:pt>
                  <c:pt idx="2">
                    <c:v>8.87972471</c:v>
                  </c:pt>
                  <c:pt idx="3">
                    <c:v>8.883638779999998</c:v>
                  </c:pt>
                  <c:pt idx="4">
                    <c:v>12.60539828</c:v>
                  </c:pt>
                </c:numCache>
              </c:numRef>
            </c:plus>
            <c:minus>
              <c:numRef>
                <c:f>'GMT2'!$AZ$3:$AZ$7</c:f>
                <c:numCache>
                  <c:formatCode>General</c:formatCode>
                  <c:ptCount val="5"/>
                  <c:pt idx="0">
                    <c:v>7.857177500000001</c:v>
                  </c:pt>
                  <c:pt idx="1">
                    <c:v>8.83386977</c:v>
                  </c:pt>
                  <c:pt idx="2">
                    <c:v>8.879724709999997</c:v>
                  </c:pt>
                  <c:pt idx="3">
                    <c:v>8.88363879</c:v>
                  </c:pt>
                  <c:pt idx="4">
                    <c:v>12.60539828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'GMT2'!$AY$3:$AY$7</c:f>
              <c:numCache>
                <c:formatCode>0.00</c:formatCode>
                <c:ptCount val="5"/>
                <c:pt idx="0">
                  <c:v>13.03666667</c:v>
                </c:pt>
                <c:pt idx="1">
                  <c:v>19.4652381</c:v>
                </c:pt>
                <c:pt idx="2">
                  <c:v>27.82</c:v>
                </c:pt>
                <c:pt idx="3">
                  <c:v>42.08641865</c:v>
                </c:pt>
                <c:pt idx="4">
                  <c:v>54.09096002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5014360"/>
        <c:axId val="-2105011416"/>
      </c:barChart>
      <c:catAx>
        <c:axId val="-210501436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5011416"/>
        <c:crosses val="autoZero"/>
        <c:auto val="1"/>
        <c:lblAlgn val="ctr"/>
        <c:lblOffset val="100"/>
        <c:noMultiLvlLbl val="0"/>
      </c:catAx>
      <c:valAx>
        <c:axId val="-2105011416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5014360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'GMT2'!$BB$10</c:f>
          <c:strCache>
            <c:ptCount val="1"/>
            <c:pt idx="0">
              <c:v>CAMPSIE DEGREE-DAYS ABOVE 0C
projected change per degree of global mean temperature change relative to 1980-2009 = 2305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'GMT2'!$BA$3:$BA$7</c:f>
                <c:numCache>
                  <c:formatCode>General</c:formatCode>
                  <c:ptCount val="5"/>
                  <c:pt idx="0">
                    <c:v>85.73677149999997</c:v>
                  </c:pt>
                  <c:pt idx="1">
                    <c:v>106.2819235</c:v>
                  </c:pt>
                  <c:pt idx="2">
                    <c:v>125.4371719</c:v>
                  </c:pt>
                  <c:pt idx="3">
                    <c:v>184.3265059</c:v>
                  </c:pt>
                  <c:pt idx="4">
                    <c:v>188.343476</c:v>
                  </c:pt>
                </c:numCache>
              </c:numRef>
            </c:plus>
            <c:minus>
              <c:numRef>
                <c:f>'GMT2'!$BC$3:$BC$7</c:f>
                <c:numCache>
                  <c:formatCode>General</c:formatCode>
                  <c:ptCount val="5"/>
                  <c:pt idx="0">
                    <c:v>85.73677140000001</c:v>
                  </c:pt>
                  <c:pt idx="1">
                    <c:v>106.2819234</c:v>
                  </c:pt>
                  <c:pt idx="2">
                    <c:v>125.4371718</c:v>
                  </c:pt>
                  <c:pt idx="3">
                    <c:v>184.3265056</c:v>
                  </c:pt>
                  <c:pt idx="4">
                    <c:v>188.343476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'GMT2'!$BB$3:$BB$7</c:f>
              <c:numCache>
                <c:formatCode>0.00</c:formatCode>
                <c:ptCount val="5"/>
                <c:pt idx="0">
                  <c:v>244.174244</c:v>
                </c:pt>
                <c:pt idx="1">
                  <c:v>408.1398969</c:v>
                </c:pt>
                <c:pt idx="2">
                  <c:v>605.5989092</c:v>
                </c:pt>
                <c:pt idx="3">
                  <c:v>961.8115564</c:v>
                </c:pt>
                <c:pt idx="4">
                  <c:v>1368.039588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969736"/>
        <c:axId val="-2104966792"/>
      </c:barChart>
      <c:catAx>
        <c:axId val="-210496973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966792"/>
        <c:crosses val="autoZero"/>
        <c:auto val="1"/>
        <c:lblAlgn val="ctr"/>
        <c:lblOffset val="100"/>
        <c:noMultiLvlLbl val="0"/>
      </c:catAx>
      <c:valAx>
        <c:axId val="-2104966792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969736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'GMT2'!$BE$10</c:f>
          <c:strCache>
            <c:ptCount val="1"/>
            <c:pt idx="0">
              <c:v>CAMPSIE DEGREE-DAYS ABOVE 5C
projected change per degree of global mean temperature change relative to 1980-2009 = 1310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'GMT2'!$BD$3:$BD$7</c:f>
                <c:numCache>
                  <c:formatCode>General</c:formatCode>
                  <c:ptCount val="5"/>
                  <c:pt idx="0">
                    <c:v>70.84891939999998</c:v>
                  </c:pt>
                  <c:pt idx="1">
                    <c:v>88.79008139999999</c:v>
                  </c:pt>
                  <c:pt idx="2">
                    <c:v>107.9019156</c:v>
                  </c:pt>
                  <c:pt idx="3">
                    <c:v>163.622942</c:v>
                  </c:pt>
                  <c:pt idx="4">
                    <c:v>177.1643913999999</c:v>
                  </c:pt>
                </c:numCache>
              </c:numRef>
            </c:plus>
            <c:minus>
              <c:numRef>
                <c:f>'GMT2'!$BF$3:$BF$7</c:f>
                <c:numCache>
                  <c:formatCode>General</c:formatCode>
                  <c:ptCount val="5"/>
                  <c:pt idx="0">
                    <c:v>70.84891930000003</c:v>
                  </c:pt>
                  <c:pt idx="1">
                    <c:v>88.79008149999998</c:v>
                  </c:pt>
                  <c:pt idx="2">
                    <c:v>107.9019156</c:v>
                  </c:pt>
                  <c:pt idx="3">
                    <c:v>163.622942</c:v>
                  </c:pt>
                  <c:pt idx="4">
                    <c:v>177.164391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'GMT2'!$BE$3:$BE$7</c:f>
              <c:numCache>
                <c:formatCode>0.00</c:formatCode>
                <c:ptCount val="5"/>
                <c:pt idx="0">
                  <c:v>190.1032426</c:v>
                </c:pt>
                <c:pt idx="1">
                  <c:v>329.2014193</c:v>
                </c:pt>
                <c:pt idx="2">
                  <c:v>494.3545086</c:v>
                </c:pt>
                <c:pt idx="3">
                  <c:v>787.7656541</c:v>
                </c:pt>
                <c:pt idx="4">
                  <c:v>1139.579924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924296"/>
        <c:axId val="-2104921352"/>
      </c:barChart>
      <c:catAx>
        <c:axId val="-210492429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921352"/>
        <c:crosses val="autoZero"/>
        <c:auto val="1"/>
        <c:lblAlgn val="ctr"/>
        <c:lblOffset val="100"/>
        <c:noMultiLvlLbl val="0"/>
      </c:catAx>
      <c:valAx>
        <c:axId val="-2104921352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924296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'GMT2'!$F$10</c:f>
          <c:strCache>
            <c:ptCount val="1"/>
            <c:pt idx="0">
              <c:v>CAMPSIE AVERAGE SUMMER (JUN-AUG) TEMPERATURE 
projected change per degree of global mean temperature change relative to 1980-2009 = 15.1oC</c:v>
            </c:pt>
          </c:strCache>
        </c:strRef>
      </c:tx>
      <c:layout>
        <c:manualLayout>
          <c:xMode val="edge"/>
          <c:yMode val="edge"/>
          <c:x val="0.179199668680785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'GMT2'!$E$3:$E$7</c:f>
                <c:numCache>
                  <c:formatCode>General</c:formatCode>
                  <c:ptCount val="5"/>
                  <c:pt idx="0">
                    <c:v>0.446552115</c:v>
                  </c:pt>
                  <c:pt idx="1">
                    <c:v>0.528119066</c:v>
                  </c:pt>
                  <c:pt idx="2">
                    <c:v>0.602375297</c:v>
                  </c:pt>
                  <c:pt idx="3">
                    <c:v>0.98548832</c:v>
                  </c:pt>
                  <c:pt idx="4">
                    <c:v>1.231310735</c:v>
                  </c:pt>
                </c:numCache>
              </c:numRef>
            </c:plus>
            <c:minus>
              <c:numRef>
                <c:f>'GMT2'!$G$3:$G$7</c:f>
                <c:numCache>
                  <c:formatCode>General</c:formatCode>
                  <c:ptCount val="5"/>
                  <c:pt idx="0">
                    <c:v>0.446552116</c:v>
                  </c:pt>
                  <c:pt idx="1">
                    <c:v>0.528119065</c:v>
                  </c:pt>
                  <c:pt idx="2">
                    <c:v>0.602375296</c:v>
                  </c:pt>
                  <c:pt idx="3">
                    <c:v>0.98548832</c:v>
                  </c:pt>
                  <c:pt idx="4">
                    <c:v>1.231310734999999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'GMT2'!$F$3:$F$7</c:f>
              <c:numCache>
                <c:formatCode>0.00</c:formatCode>
                <c:ptCount val="5"/>
                <c:pt idx="0">
                  <c:v>1.101831743</c:v>
                </c:pt>
                <c:pt idx="1">
                  <c:v>1.899760456</c:v>
                </c:pt>
                <c:pt idx="2">
                  <c:v>2.835981195</c:v>
                </c:pt>
                <c:pt idx="3">
                  <c:v>4.406053709</c:v>
                </c:pt>
                <c:pt idx="4">
                  <c:v>6.363107473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938904"/>
        <c:axId val="-2107934184"/>
      </c:barChart>
      <c:catAx>
        <c:axId val="-210793890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934184"/>
        <c:crosses val="autoZero"/>
        <c:auto val="1"/>
        <c:lblAlgn val="ctr"/>
        <c:lblOffset val="100"/>
        <c:noMultiLvlLbl val="0"/>
      </c:catAx>
      <c:valAx>
        <c:axId val="-210793418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938904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'GMT2'!$BH$10</c:f>
          <c:strCache>
            <c:ptCount val="1"/>
            <c:pt idx="0">
              <c:v>CAMPSIE DEGREE-DAYS ABOVE 6C
projected change per degree of global mean temperature change relative to 1980-2009 = 1143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'GMT2'!$BG$3:$BG$7</c:f>
                <c:numCache>
                  <c:formatCode>General</c:formatCode>
                  <c:ptCount val="5"/>
                  <c:pt idx="0">
                    <c:v>67.17196009999999</c:v>
                  </c:pt>
                  <c:pt idx="1">
                    <c:v>84.22918079999999</c:v>
                  </c:pt>
                  <c:pt idx="2">
                    <c:v>103.5711094</c:v>
                  </c:pt>
                  <c:pt idx="3">
                    <c:v>158.3171212999999</c:v>
                  </c:pt>
                  <c:pt idx="4">
                    <c:v>173.1698208</c:v>
                  </c:pt>
                </c:numCache>
              </c:numRef>
            </c:plus>
            <c:minus>
              <c:numRef>
                <c:f>'GMT2'!$BI$3:$BI$7</c:f>
                <c:numCache>
                  <c:formatCode>General</c:formatCode>
                  <c:ptCount val="5"/>
                  <c:pt idx="0">
                    <c:v>67.17196010000001</c:v>
                  </c:pt>
                  <c:pt idx="1">
                    <c:v>84.22918079999999</c:v>
                  </c:pt>
                  <c:pt idx="2">
                    <c:v>103.5711093</c:v>
                  </c:pt>
                  <c:pt idx="3">
                    <c:v>158.3171212000001</c:v>
                  </c:pt>
                  <c:pt idx="4">
                    <c:v>173.1698200000001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'GMT2'!$BH$3:$BH$7</c:f>
              <c:numCache>
                <c:formatCode>0.00</c:formatCode>
                <c:ptCount val="5"/>
                <c:pt idx="0">
                  <c:v>179.2459147</c:v>
                </c:pt>
                <c:pt idx="1">
                  <c:v>311.8797593</c:v>
                </c:pt>
                <c:pt idx="2">
                  <c:v>469.800073</c:v>
                </c:pt>
                <c:pt idx="3">
                  <c:v>751.2083564</c:v>
                </c:pt>
                <c:pt idx="4">
                  <c:v>1091.607714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879672"/>
        <c:axId val="-2104876728"/>
      </c:barChart>
      <c:catAx>
        <c:axId val="-21048796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876728"/>
        <c:crosses val="autoZero"/>
        <c:auto val="1"/>
        <c:lblAlgn val="ctr"/>
        <c:lblOffset val="100"/>
        <c:noMultiLvlLbl val="0"/>
      </c:catAx>
      <c:valAx>
        <c:axId val="-2104876728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879672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'GMT2'!$BK$10</c:f>
          <c:strCache>
            <c:ptCount val="1"/>
            <c:pt idx="0">
              <c:v>CAMPSIE DEGREE-DAYS ABOVE 7C
projected change per degree of global mean temperature change relative to 1980-2009 = 985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'GMT2'!$BJ$3:$BJ$7</c:f>
                <c:numCache>
                  <c:formatCode>General</c:formatCode>
                  <c:ptCount val="5"/>
                  <c:pt idx="0">
                    <c:v>63.4856021</c:v>
                  </c:pt>
                  <c:pt idx="1">
                    <c:v>79.8156979</c:v>
                  </c:pt>
                  <c:pt idx="2">
                    <c:v>99.1998519</c:v>
                  </c:pt>
                  <c:pt idx="3">
                    <c:v>152.6924116</c:v>
                  </c:pt>
                  <c:pt idx="4">
                    <c:v>169.1190306000001</c:v>
                  </c:pt>
                </c:numCache>
              </c:numRef>
            </c:plus>
            <c:minus>
              <c:numRef>
                <c:f>'GMT2'!$BL$3:$BL$7</c:f>
                <c:numCache>
                  <c:formatCode>General</c:formatCode>
                  <c:ptCount val="5"/>
                  <c:pt idx="0">
                    <c:v>63.485602</c:v>
                  </c:pt>
                  <c:pt idx="1">
                    <c:v>79.81569789999998</c:v>
                  </c:pt>
                  <c:pt idx="2">
                    <c:v>99.19985190000005</c:v>
                  </c:pt>
                  <c:pt idx="3">
                    <c:v>152.6924116</c:v>
                  </c:pt>
                  <c:pt idx="4">
                    <c:v>169.1190300000001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'GMT2'!$BK$3:$BK$7</c:f>
              <c:numCache>
                <c:formatCode>0.00</c:formatCode>
                <c:ptCount val="5"/>
                <c:pt idx="0">
                  <c:v>168.4345516</c:v>
                </c:pt>
                <c:pt idx="1">
                  <c:v>294.4335105</c:v>
                </c:pt>
                <c:pt idx="2">
                  <c:v>445.0240316</c:v>
                </c:pt>
                <c:pt idx="3">
                  <c:v>714.19718</c:v>
                </c:pt>
                <c:pt idx="4">
                  <c:v>1043.192215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835128"/>
        <c:axId val="-2104832184"/>
      </c:barChart>
      <c:catAx>
        <c:axId val="-210483512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832184"/>
        <c:crosses val="autoZero"/>
        <c:auto val="1"/>
        <c:lblAlgn val="ctr"/>
        <c:lblOffset val="100"/>
        <c:noMultiLvlLbl val="0"/>
      </c:catAx>
      <c:valAx>
        <c:axId val="-2104832184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83512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'GMT2'!$BN$10</c:f>
          <c:strCache>
            <c:ptCount val="1"/>
            <c:pt idx="0">
              <c:v>CAMPSIE DEGREE-DAYS ABOVE 10C
projected change per degree of global mean temperature change relative to 1980-2009 = 575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'GMT2'!$BM$3:$BM$7</c:f>
                <c:numCache>
                  <c:formatCode>General</c:formatCode>
                  <c:ptCount val="5"/>
                  <c:pt idx="0">
                    <c:v>52.66630953000002</c:v>
                  </c:pt>
                  <c:pt idx="1">
                    <c:v>67.707354</c:v>
                  </c:pt>
                  <c:pt idx="2">
                    <c:v>85.4526816</c:v>
                  </c:pt>
                  <c:pt idx="3">
                    <c:v>135.3505768000001</c:v>
                  </c:pt>
                  <c:pt idx="4">
                    <c:v>157.3812564000001</c:v>
                  </c:pt>
                </c:numCache>
              </c:numRef>
            </c:plus>
            <c:minus>
              <c:numRef>
                <c:f>'GMT2'!$BO$3:$BO$7</c:f>
                <c:numCache>
                  <c:formatCode>General</c:formatCode>
                  <c:ptCount val="5"/>
                  <c:pt idx="0">
                    <c:v>52.66630949999998</c:v>
                  </c:pt>
                  <c:pt idx="1">
                    <c:v>67.7073541</c:v>
                  </c:pt>
                  <c:pt idx="2">
                    <c:v>85.4526816</c:v>
                  </c:pt>
                  <c:pt idx="3">
                    <c:v>135.3505768</c:v>
                  </c:pt>
                  <c:pt idx="4">
                    <c:v>157.3812562000001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'GMT2'!$BN$3:$BN$7</c:f>
              <c:numCache>
                <c:formatCode>0.00</c:formatCode>
                <c:ptCount val="5"/>
                <c:pt idx="0">
                  <c:v>134.5983983</c:v>
                </c:pt>
                <c:pt idx="1">
                  <c:v>239.6847976</c:v>
                </c:pt>
                <c:pt idx="2">
                  <c:v>367.852201</c:v>
                </c:pt>
                <c:pt idx="3">
                  <c:v>598.9269576</c:v>
                </c:pt>
                <c:pt idx="4">
                  <c:v>891.3895998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790568"/>
        <c:axId val="-2104787624"/>
      </c:barChart>
      <c:catAx>
        <c:axId val="-210479056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787624"/>
        <c:crosses val="autoZero"/>
        <c:auto val="1"/>
        <c:lblAlgn val="ctr"/>
        <c:lblOffset val="100"/>
        <c:noMultiLvlLbl val="0"/>
      </c:catAx>
      <c:valAx>
        <c:axId val="-2104787624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79056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'GMT2'!$BQ$10</c:f>
          <c:strCache>
            <c:ptCount val="1"/>
            <c:pt idx="0">
              <c:v>CAMPSIE DEGREE-DAYS ABOVE 15C
projected change per degree of global mean temperature change relative to 1980-2009 = 130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'GMT2'!$BP$3:$BP$7</c:f>
                <c:numCache>
                  <c:formatCode>General</c:formatCode>
                  <c:ptCount val="5"/>
                  <c:pt idx="0">
                    <c:v>30.23705677</c:v>
                  </c:pt>
                  <c:pt idx="1">
                    <c:v>44.48093742000002</c:v>
                  </c:pt>
                  <c:pt idx="2">
                    <c:v>56.7177341</c:v>
                  </c:pt>
                  <c:pt idx="3">
                    <c:v>102.5673173</c:v>
                  </c:pt>
                  <c:pt idx="4">
                    <c:v>136.8860304</c:v>
                  </c:pt>
                </c:numCache>
              </c:numRef>
            </c:plus>
            <c:minus>
              <c:numRef>
                <c:f>'GMT2'!$BR$3:$BR$7</c:f>
                <c:numCache>
                  <c:formatCode>General</c:formatCode>
                  <c:ptCount val="5"/>
                  <c:pt idx="0">
                    <c:v>30.23705671</c:v>
                  </c:pt>
                  <c:pt idx="1">
                    <c:v>44.4809373</c:v>
                  </c:pt>
                  <c:pt idx="2">
                    <c:v>56.71773409999997</c:v>
                  </c:pt>
                  <c:pt idx="3">
                    <c:v>102.5673174</c:v>
                  </c:pt>
                  <c:pt idx="4">
                    <c:v>136.8860303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'GMT2'!$BQ$3:$BQ$7</c:f>
              <c:numCache>
                <c:formatCode>0.00</c:formatCode>
                <c:ptCount val="5"/>
                <c:pt idx="0">
                  <c:v>70.13185539</c:v>
                </c:pt>
                <c:pt idx="1">
                  <c:v>132.4119568</c:v>
                </c:pt>
                <c:pt idx="2">
                  <c:v>213.8315288</c:v>
                </c:pt>
                <c:pt idx="3">
                  <c:v>370.6417492</c:v>
                </c:pt>
                <c:pt idx="4">
                  <c:v>591.1438563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746008"/>
        <c:axId val="-2104743064"/>
      </c:barChart>
      <c:catAx>
        <c:axId val="-210474600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743064"/>
        <c:crosses val="autoZero"/>
        <c:auto val="1"/>
        <c:lblAlgn val="ctr"/>
        <c:lblOffset val="100"/>
        <c:noMultiLvlLbl val="0"/>
      </c:catAx>
      <c:valAx>
        <c:axId val="-2104743064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74600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'GMT2'!$BT$10</c:f>
          <c:strCache>
            <c:ptCount val="1"/>
            <c:pt idx="0">
              <c:v>CAMPSIE HEATING DEGREE-DAYS BELOW 18C
projected change per degree of global mean temperature change relative to 1980-2009 = 5567 heating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solidFill>
                <a:schemeClr val="accent6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'GMT2'!$BS$3:$BS$7</c:f>
                <c:numCache>
                  <c:formatCode>General</c:formatCode>
                  <c:ptCount val="5"/>
                  <c:pt idx="0">
                    <c:v>148.8217535</c:v>
                  </c:pt>
                  <c:pt idx="1">
                    <c:v>197.9827881</c:v>
                  </c:pt>
                  <c:pt idx="2">
                    <c:v>214.4678223000001</c:v>
                  </c:pt>
                  <c:pt idx="3">
                    <c:v>227.4692399999999</c:v>
                  </c:pt>
                  <c:pt idx="4">
                    <c:v>237.9267200000002</c:v>
                  </c:pt>
                </c:numCache>
              </c:numRef>
            </c:plus>
            <c:minus>
              <c:numRef>
                <c:f>'GMT2'!$BU$3:$BU$7</c:f>
                <c:numCache>
                  <c:formatCode>General</c:formatCode>
                  <c:ptCount val="5"/>
                  <c:pt idx="0">
                    <c:v>148.8217535</c:v>
                  </c:pt>
                  <c:pt idx="1">
                    <c:v>197.9827881</c:v>
                  </c:pt>
                  <c:pt idx="2">
                    <c:v>214.4678218</c:v>
                  </c:pt>
                  <c:pt idx="3">
                    <c:v>227.4692400000001</c:v>
                  </c:pt>
                  <c:pt idx="4">
                    <c:v>237.926721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'GMT2'!$BT$3:$BT$7</c:f>
              <c:numCache>
                <c:formatCode>0.00</c:formatCode>
                <c:ptCount val="5"/>
                <c:pt idx="0">
                  <c:v>-434.0784889</c:v>
                </c:pt>
                <c:pt idx="1">
                  <c:v>-650.3886957</c:v>
                </c:pt>
                <c:pt idx="2">
                  <c:v>-930.9464977</c:v>
                </c:pt>
                <c:pt idx="3">
                  <c:v>-1399.380693</c:v>
                </c:pt>
                <c:pt idx="4">
                  <c:v>-1821.943192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700744"/>
        <c:axId val="-2104697800"/>
      </c:barChart>
      <c:catAx>
        <c:axId val="-210470074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697800"/>
        <c:crosses val="autoZero"/>
        <c:auto val="1"/>
        <c:lblAlgn val="ctr"/>
        <c:lblOffset val="100"/>
        <c:noMultiLvlLbl val="0"/>
      </c:catAx>
      <c:valAx>
        <c:axId val="-2104697800"/>
        <c:scaling>
          <c:orientation val="minMax"/>
          <c:max val="0.0"/>
          <c:min val="-2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HEATING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690825263581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700744"/>
        <c:crosses val="autoZero"/>
        <c:crossBetween val="between"/>
        <c:majorUnit val="500.0"/>
      </c:valAx>
      <c:spPr>
        <a:solidFill>
          <a:schemeClr val="accent6">
            <a:lumMod val="20000"/>
            <a:lumOff val="80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'GMT2'!$BW$10</c:f>
          <c:strCache>
            <c:ptCount val="1"/>
            <c:pt idx="0">
              <c:v>CAMPSIE CORN HEAT UNITS
projected change per degree of global mean temperature change relative to 1980-2009 = 1813 corn heat units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'GMT2'!$BV$3:$BV$7</c:f>
                <c:numCache>
                  <c:formatCode>General</c:formatCode>
                  <c:ptCount val="5"/>
                  <c:pt idx="0">
                    <c:v>118.1491425</c:v>
                  </c:pt>
                  <c:pt idx="1">
                    <c:v>135.8340278</c:v>
                  </c:pt>
                  <c:pt idx="2">
                    <c:v>161.2067342</c:v>
                  </c:pt>
                  <c:pt idx="3">
                    <c:v>212.2389656</c:v>
                  </c:pt>
                  <c:pt idx="4">
                    <c:v>223.349496</c:v>
                  </c:pt>
                </c:numCache>
              </c:numRef>
            </c:plus>
            <c:minus>
              <c:numRef>
                <c:f>'GMT2'!$BX$3:$BX$7</c:f>
                <c:numCache>
                  <c:formatCode>General</c:formatCode>
                  <c:ptCount val="5"/>
                  <c:pt idx="0">
                    <c:v>118.1491426</c:v>
                  </c:pt>
                  <c:pt idx="1">
                    <c:v>135.8340277999999</c:v>
                  </c:pt>
                  <c:pt idx="2">
                    <c:v>161.2067343</c:v>
                  </c:pt>
                  <c:pt idx="3">
                    <c:v>212.2389659999999</c:v>
                  </c:pt>
                  <c:pt idx="4">
                    <c:v>223.349496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'GMT2'!$BW$3:$BW$7</c:f>
              <c:numCache>
                <c:formatCode>0.00</c:formatCode>
                <c:ptCount val="5"/>
                <c:pt idx="0">
                  <c:v>289.7126335</c:v>
                </c:pt>
                <c:pt idx="1">
                  <c:v>503.0821584</c:v>
                </c:pt>
                <c:pt idx="2">
                  <c:v>744.7256773</c:v>
                </c:pt>
                <c:pt idx="3">
                  <c:v>1164.111781</c:v>
                </c:pt>
                <c:pt idx="4">
                  <c:v>1547.468558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656072"/>
        <c:axId val="-2104653128"/>
      </c:barChart>
      <c:catAx>
        <c:axId val="-21046560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653128"/>
        <c:crosses val="autoZero"/>
        <c:auto val="1"/>
        <c:lblAlgn val="ctr"/>
        <c:lblOffset val="100"/>
        <c:noMultiLvlLbl val="0"/>
      </c:catAx>
      <c:valAx>
        <c:axId val="-2104653128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CORN HEAT UNITS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656072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'GMT2'!$BZ$10</c:f>
          <c:strCache>
            <c:ptCount val="1"/>
            <c:pt idx="0">
              <c:v>CAMPSIE WINTER (SEP-APR) PRECIPITATION
projected change per degree of global mean temperature change relative to 1980-2009 = 177 mm</c:v>
            </c:pt>
          </c:strCache>
        </c:strRef>
      </c:tx>
      <c:layout>
        <c:manualLayout>
          <c:xMode val="edge"/>
          <c:yMode val="edge"/>
          <c:x val="0.179199668680785"/>
          <c:y val="0.0239607639233539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'GMT2'!$BY$3:$BY$7</c:f>
                <c:numCache>
                  <c:formatCode>General</c:formatCode>
                  <c:ptCount val="5"/>
                  <c:pt idx="0">
                    <c:v>0.092799859</c:v>
                  </c:pt>
                  <c:pt idx="1">
                    <c:v>0.095101544</c:v>
                  </c:pt>
                  <c:pt idx="2">
                    <c:v>0.123144997</c:v>
                  </c:pt>
                  <c:pt idx="3">
                    <c:v>0.15951376</c:v>
                  </c:pt>
                  <c:pt idx="4">
                    <c:v>0.236594642</c:v>
                  </c:pt>
                </c:numCache>
              </c:numRef>
            </c:plus>
            <c:minus>
              <c:numRef>
                <c:f>'GMT2'!$CA$3:$CA$7</c:f>
                <c:numCache>
                  <c:formatCode>General</c:formatCode>
                  <c:ptCount val="5"/>
                  <c:pt idx="0">
                    <c:v>0.092799859</c:v>
                  </c:pt>
                  <c:pt idx="1">
                    <c:v>0.095101543</c:v>
                  </c:pt>
                  <c:pt idx="2">
                    <c:v>0.123144997</c:v>
                  </c:pt>
                  <c:pt idx="3">
                    <c:v>0.15951376</c:v>
                  </c:pt>
                  <c:pt idx="4">
                    <c:v>0.236594643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'GMT2'!$BZ$3:$BZ$7</c:f>
              <c:numCache>
                <c:formatCode>0%</c:formatCode>
                <c:ptCount val="5"/>
                <c:pt idx="0">
                  <c:v>0.086444949</c:v>
                </c:pt>
                <c:pt idx="1">
                  <c:v>0.125310677</c:v>
                </c:pt>
                <c:pt idx="2">
                  <c:v>0.186116301</c:v>
                </c:pt>
                <c:pt idx="3">
                  <c:v>0.323225429</c:v>
                </c:pt>
                <c:pt idx="4">
                  <c:v>0.413793877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803416"/>
        <c:axId val="-2116808328"/>
      </c:barChart>
      <c:catAx>
        <c:axId val="-211680341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808328"/>
        <c:crosses val="autoZero"/>
        <c:auto val="1"/>
        <c:lblAlgn val="ctr"/>
        <c:lblOffset val="100"/>
        <c:noMultiLvlLbl val="0"/>
      </c:catAx>
      <c:valAx>
        <c:axId val="-2116808328"/>
        <c:scaling>
          <c:orientation val="minMax"/>
          <c:max val="0.8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803416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'GMT2'!$CC$10</c:f>
          <c:strCache>
            <c:ptCount val="1"/>
            <c:pt idx="0">
              <c:v>CAMPSIE GROWING SEASON (APR-JUL) PRECIPITATION
projected change per degree of global mean temperature change relative to 1980-2009 = 243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'GMT2'!$CB$3:$CB$7</c:f>
                <c:numCache>
                  <c:formatCode>General</c:formatCode>
                  <c:ptCount val="5"/>
                  <c:pt idx="0">
                    <c:v>0.115344289</c:v>
                  </c:pt>
                  <c:pt idx="1">
                    <c:v>0.115332332</c:v>
                  </c:pt>
                  <c:pt idx="2">
                    <c:v>0.15216091</c:v>
                  </c:pt>
                  <c:pt idx="3">
                    <c:v>0.185126341</c:v>
                  </c:pt>
                  <c:pt idx="4">
                    <c:v>0.188107597</c:v>
                  </c:pt>
                </c:numCache>
              </c:numRef>
            </c:plus>
            <c:minus>
              <c:numRef>
                <c:f>'GMT2'!$CD$3:$CD$7</c:f>
                <c:numCache>
                  <c:formatCode>General</c:formatCode>
                  <c:ptCount val="5"/>
                  <c:pt idx="0">
                    <c:v>0.11534429</c:v>
                  </c:pt>
                  <c:pt idx="1">
                    <c:v>0.115332332</c:v>
                  </c:pt>
                  <c:pt idx="2">
                    <c:v>0.152160911</c:v>
                  </c:pt>
                  <c:pt idx="3">
                    <c:v>0.185126342</c:v>
                  </c:pt>
                  <c:pt idx="4">
                    <c:v>0.188107597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'GMT2'!$CC$3:$CC$7</c:f>
              <c:numCache>
                <c:formatCode>0%</c:formatCode>
                <c:ptCount val="5"/>
                <c:pt idx="0">
                  <c:v>0.049601223</c:v>
                </c:pt>
                <c:pt idx="1">
                  <c:v>0.082195384</c:v>
                </c:pt>
                <c:pt idx="2">
                  <c:v>0.086787798</c:v>
                </c:pt>
                <c:pt idx="3">
                  <c:v>0.162519445</c:v>
                </c:pt>
                <c:pt idx="4">
                  <c:v>0.113527179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869784"/>
        <c:axId val="-2116883192"/>
      </c:barChart>
      <c:catAx>
        <c:axId val="-211686978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883192"/>
        <c:crosses val="autoZero"/>
        <c:auto val="1"/>
        <c:lblAlgn val="ctr"/>
        <c:lblOffset val="100"/>
        <c:noMultiLvlLbl val="0"/>
      </c:catAx>
      <c:valAx>
        <c:axId val="-2116883192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869784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/>
              <a:t>ATHABASCA GROWING SEASON (MAY-AUG) PRECIPITATION
projected change per degree of global mean temperature change relative to 1980-2009 = 292 mm</a:t>
            </a:r>
          </a:p>
        </c:rich>
      </c:tx>
      <c:layout>
        <c:manualLayout>
          <c:xMode val="edge"/>
          <c:yMode val="edge"/>
          <c:x val="0.15846889853967"/>
          <c:y val="0.0196063809197108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'GMT2'!$CE$3:$CE$7</c:f>
                <c:numCache>
                  <c:formatCode>General</c:formatCode>
                  <c:ptCount val="5"/>
                  <c:pt idx="0">
                    <c:v>0.120862331</c:v>
                  </c:pt>
                  <c:pt idx="1">
                    <c:v>0.129191504</c:v>
                  </c:pt>
                  <c:pt idx="2">
                    <c:v>0.14243293</c:v>
                  </c:pt>
                  <c:pt idx="3">
                    <c:v>0.175207657</c:v>
                  </c:pt>
                  <c:pt idx="4">
                    <c:v>0.178463557</c:v>
                  </c:pt>
                </c:numCache>
              </c:numRef>
            </c:plus>
            <c:minus>
              <c:numRef>
                <c:f>'GMT2'!$CG$3:$CG$7</c:f>
                <c:numCache>
                  <c:formatCode>General</c:formatCode>
                  <c:ptCount val="5"/>
                  <c:pt idx="0">
                    <c:v>0.12086233</c:v>
                  </c:pt>
                  <c:pt idx="1">
                    <c:v>0.129191503</c:v>
                  </c:pt>
                  <c:pt idx="2">
                    <c:v>0.142432929</c:v>
                  </c:pt>
                  <c:pt idx="3">
                    <c:v>0.175207657</c:v>
                  </c:pt>
                  <c:pt idx="4">
                    <c:v>0.178463557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'GMT2'!$CF$3:$CF$7</c:f>
              <c:numCache>
                <c:formatCode>0%</c:formatCode>
                <c:ptCount val="5"/>
                <c:pt idx="0">
                  <c:v>0.03346808</c:v>
                </c:pt>
                <c:pt idx="1">
                  <c:v>0.062670847</c:v>
                </c:pt>
                <c:pt idx="2">
                  <c:v>0.051411769</c:v>
                </c:pt>
                <c:pt idx="3">
                  <c:v>0.082753947</c:v>
                </c:pt>
                <c:pt idx="4">
                  <c:v>-0.002483204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934632"/>
        <c:axId val="-2116935592"/>
      </c:barChart>
      <c:catAx>
        <c:axId val="-211693463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935592"/>
        <c:crosses val="autoZero"/>
        <c:auto val="1"/>
        <c:lblAlgn val="ctr"/>
        <c:lblOffset val="100"/>
        <c:noMultiLvlLbl val="0"/>
      </c:catAx>
      <c:valAx>
        <c:axId val="-2116935592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934632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'GMT2'!$CI$10</c:f>
          <c:strCache>
            <c:ptCount val="1"/>
            <c:pt idx="0">
              <c:v>CAMPSIE PRECIPITATION ON WETTEST DAY OF THE YEAR
projected change per degree of global mean temperature change relative to 1980-2009 = 37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'GMT2'!$CH$3:$CH$7</c:f>
                <c:numCache>
                  <c:formatCode>General</c:formatCode>
                  <c:ptCount val="5"/>
                  <c:pt idx="0">
                    <c:v>4.626008885</c:v>
                  </c:pt>
                  <c:pt idx="1">
                    <c:v>6.955551202000001</c:v>
                  </c:pt>
                  <c:pt idx="2">
                    <c:v>7.981542146</c:v>
                  </c:pt>
                  <c:pt idx="3">
                    <c:v>6.020591949</c:v>
                  </c:pt>
                  <c:pt idx="4">
                    <c:v>8.989723613</c:v>
                  </c:pt>
                </c:numCache>
              </c:numRef>
            </c:plus>
            <c:minus>
              <c:numRef>
                <c:f>'GMT2'!$CJ$3:$CJ$7</c:f>
                <c:numCache>
                  <c:formatCode>General</c:formatCode>
                  <c:ptCount val="5"/>
                  <c:pt idx="0">
                    <c:v>4.626008884</c:v>
                  </c:pt>
                  <c:pt idx="1">
                    <c:v>6.955551202</c:v>
                  </c:pt>
                  <c:pt idx="2">
                    <c:v>7.981542148</c:v>
                  </c:pt>
                  <c:pt idx="3">
                    <c:v>6.020591945</c:v>
                  </c:pt>
                  <c:pt idx="4">
                    <c:v>8.989723610999998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'GMT2'!$CI$3:$CI$7</c:f>
              <c:numCache>
                <c:formatCode>0.00</c:formatCode>
                <c:ptCount val="5"/>
                <c:pt idx="0">
                  <c:v>2.842047492</c:v>
                </c:pt>
                <c:pt idx="1">
                  <c:v>4.617690298</c:v>
                </c:pt>
                <c:pt idx="2">
                  <c:v>4.507904582</c:v>
                </c:pt>
                <c:pt idx="3">
                  <c:v>6.122559035</c:v>
                </c:pt>
                <c:pt idx="4">
                  <c:v>5.884663749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984472"/>
        <c:axId val="-2116991048"/>
      </c:barChart>
      <c:catAx>
        <c:axId val="-21169844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991048"/>
        <c:crosses val="autoZero"/>
        <c:auto val="1"/>
        <c:lblAlgn val="ctr"/>
        <c:lblOffset val="100"/>
        <c:noMultiLvlLbl val="0"/>
      </c:catAx>
      <c:valAx>
        <c:axId val="-2116991048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PRECIPITATION (MM)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984472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'GMT2'!$I$10</c:f>
          <c:strCache>
            <c:ptCount val="1"/>
            <c:pt idx="0">
              <c:v>CAMPSIE AVERAGE GROWING SEASON (MAY-AUG) TEMPERATURE
projected change per degree of global mean temperature change relative to 1980-2009 = 13.8oC</c:v>
            </c:pt>
          </c:strCache>
        </c:strRef>
      </c:tx>
      <c:layout>
        <c:manualLayout>
          <c:xMode val="edge"/>
          <c:yMode val="edge"/>
          <c:x val="0.142180436285937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'GMT2'!$H$3:$H$7</c:f>
                <c:numCache>
                  <c:formatCode>General</c:formatCode>
                  <c:ptCount val="5"/>
                  <c:pt idx="0">
                    <c:v>0.389593873</c:v>
                  </c:pt>
                  <c:pt idx="1">
                    <c:v>0.435275222</c:v>
                  </c:pt>
                  <c:pt idx="2">
                    <c:v>0.55064557</c:v>
                  </c:pt>
                  <c:pt idx="3">
                    <c:v>0.874435555999999</c:v>
                  </c:pt>
                  <c:pt idx="4">
                    <c:v>1.084505029</c:v>
                  </c:pt>
                </c:numCache>
              </c:numRef>
            </c:plus>
            <c:minus>
              <c:numRef>
                <c:f>'GMT2'!$J$3:$J$7</c:f>
                <c:numCache>
                  <c:formatCode>General</c:formatCode>
                  <c:ptCount val="5"/>
                  <c:pt idx="0">
                    <c:v>0.389593872</c:v>
                  </c:pt>
                  <c:pt idx="1">
                    <c:v>0.435275222</c:v>
                  </c:pt>
                  <c:pt idx="2">
                    <c:v>0.550645571</c:v>
                  </c:pt>
                  <c:pt idx="3">
                    <c:v>0.874435556000001</c:v>
                  </c:pt>
                  <c:pt idx="4">
                    <c:v>1.08450503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'GMT2'!$I$3:$I$7</c:f>
              <c:numCache>
                <c:formatCode>0.00</c:formatCode>
                <c:ptCount val="5"/>
                <c:pt idx="0">
                  <c:v>1.071880662</c:v>
                </c:pt>
                <c:pt idx="1">
                  <c:v>1.809552525</c:v>
                </c:pt>
                <c:pt idx="2">
                  <c:v>2.703556202</c:v>
                </c:pt>
                <c:pt idx="3">
                  <c:v>4.165841625</c:v>
                </c:pt>
                <c:pt idx="4">
                  <c:v>5.907779047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876632"/>
        <c:axId val="-2107871512"/>
      </c:barChart>
      <c:catAx>
        <c:axId val="-210787663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871512"/>
        <c:crosses val="autoZero"/>
        <c:auto val="1"/>
        <c:lblAlgn val="ctr"/>
        <c:lblOffset val="100"/>
        <c:noMultiLvlLbl val="0"/>
      </c:catAx>
      <c:valAx>
        <c:axId val="-2107871512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87663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'GMT2'!$CL$10</c:f>
          <c:strCache>
            <c:ptCount val="1"/>
            <c:pt idx="0">
              <c:v>CAMPSIE WINTER (SEP-APR) DRY DAYS 
projected change per degree of global mean temperature change relative to 1980-2009 = 192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'GMT2'!$CK$3:$CK$7</c:f>
                <c:numCache>
                  <c:formatCode>General</c:formatCode>
                  <c:ptCount val="5"/>
                  <c:pt idx="0">
                    <c:v>2.763900022</c:v>
                  </c:pt>
                  <c:pt idx="1">
                    <c:v>2.766983965</c:v>
                  </c:pt>
                  <c:pt idx="2">
                    <c:v>3.454819327</c:v>
                  </c:pt>
                  <c:pt idx="3">
                    <c:v>4.767371849999999</c:v>
                  </c:pt>
                  <c:pt idx="4">
                    <c:v>7.551777569</c:v>
                  </c:pt>
                </c:numCache>
              </c:numRef>
            </c:plus>
            <c:minus>
              <c:numRef>
                <c:f>'GMT2'!$CM$3:$CM$7</c:f>
                <c:numCache>
                  <c:formatCode>General</c:formatCode>
                  <c:ptCount val="5"/>
                  <c:pt idx="0">
                    <c:v>2.763900023</c:v>
                  </c:pt>
                  <c:pt idx="1">
                    <c:v>2.766983965</c:v>
                  </c:pt>
                  <c:pt idx="2">
                    <c:v>3.454819327</c:v>
                  </c:pt>
                  <c:pt idx="3">
                    <c:v>4.76737185</c:v>
                  </c:pt>
                  <c:pt idx="4">
                    <c:v>7.55177757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'GMT2'!$CL$3:$CL$7</c:f>
              <c:numCache>
                <c:formatCode>0.00</c:formatCode>
                <c:ptCount val="5"/>
                <c:pt idx="0">
                  <c:v>-1.950952381</c:v>
                </c:pt>
                <c:pt idx="1">
                  <c:v>-2.36047619</c:v>
                </c:pt>
                <c:pt idx="2">
                  <c:v>-3.758095238</c:v>
                </c:pt>
                <c:pt idx="3">
                  <c:v>-5.39906746</c:v>
                </c:pt>
                <c:pt idx="4">
                  <c:v>-6.481385281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7056712"/>
        <c:axId val="-2117060456"/>
      </c:barChart>
      <c:catAx>
        <c:axId val="-211705671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7060456"/>
        <c:crosses val="autoZero"/>
        <c:auto val="1"/>
        <c:lblAlgn val="ctr"/>
        <c:lblOffset val="100"/>
        <c:noMultiLvlLbl val="0"/>
      </c:catAx>
      <c:valAx>
        <c:axId val="-2117060456"/>
        <c:scaling>
          <c:orientation val="minMax"/>
          <c:max val="10.0"/>
          <c:min val="-2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7056712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'GMT2'!$CO$10</c:f>
          <c:strCache>
            <c:ptCount val="1"/>
            <c:pt idx="0">
              <c:v>CAMPSIE SUMMER (MAY-AUG) DRY DAYS 
projected change per degree of global mean temperature change relative to 1980-2009 = 75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'GMT2'!$CN$3:$CN$7</c:f>
                <c:numCache>
                  <c:formatCode>General</c:formatCode>
                  <c:ptCount val="5"/>
                  <c:pt idx="0">
                    <c:v>3.023664117</c:v>
                  </c:pt>
                  <c:pt idx="1">
                    <c:v>3.02215537</c:v>
                  </c:pt>
                  <c:pt idx="2">
                    <c:v>3.623890408</c:v>
                  </c:pt>
                  <c:pt idx="3">
                    <c:v>4.835840452</c:v>
                  </c:pt>
                  <c:pt idx="4">
                    <c:v>3.707552213</c:v>
                  </c:pt>
                </c:numCache>
              </c:numRef>
            </c:plus>
            <c:minus>
              <c:numRef>
                <c:f>'GMT2'!$CP$3:$CP$7</c:f>
                <c:numCache>
                  <c:formatCode>General</c:formatCode>
                  <c:ptCount val="5"/>
                  <c:pt idx="0">
                    <c:v>3.023664118</c:v>
                  </c:pt>
                  <c:pt idx="1">
                    <c:v>3.02215537</c:v>
                  </c:pt>
                  <c:pt idx="2">
                    <c:v>3.623890409</c:v>
                  </c:pt>
                  <c:pt idx="3">
                    <c:v>4.835840451</c:v>
                  </c:pt>
                  <c:pt idx="4">
                    <c:v>3.707552213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'GMT2'!$CO$3:$CO$7</c:f>
              <c:numCache>
                <c:formatCode>0.00</c:formatCode>
                <c:ptCount val="5"/>
                <c:pt idx="0">
                  <c:v>0.06047619</c:v>
                </c:pt>
                <c:pt idx="1">
                  <c:v>-0.137142857</c:v>
                </c:pt>
                <c:pt idx="2">
                  <c:v>0.565238095</c:v>
                </c:pt>
                <c:pt idx="3">
                  <c:v>1.041825397</c:v>
                </c:pt>
                <c:pt idx="4">
                  <c:v>4.94915542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009080"/>
        <c:axId val="-2104006136"/>
      </c:barChart>
      <c:catAx>
        <c:axId val="-210400908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006136"/>
        <c:crosses val="autoZero"/>
        <c:auto val="1"/>
        <c:lblAlgn val="ctr"/>
        <c:lblOffset val="100"/>
        <c:noMultiLvlLbl val="0"/>
      </c:catAx>
      <c:valAx>
        <c:axId val="-2104006136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009080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'GMT2'!$CR$10</c:f>
          <c:strCache>
            <c:ptCount val="1"/>
            <c:pt idx="0">
              <c:v>CAMPSIE WET DAYS WITH PRECIPITATION ABOVE 0.2MM 
projected change per degree of global mean temperature change relative to 1980-2009 = 99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'GMT2'!$CQ$3:$CQ$7</c:f>
                <c:numCache>
                  <c:formatCode>General</c:formatCode>
                  <c:ptCount val="5"/>
                  <c:pt idx="0">
                    <c:v>4.28826073</c:v>
                  </c:pt>
                  <c:pt idx="1">
                    <c:v>4.357463182</c:v>
                  </c:pt>
                  <c:pt idx="2">
                    <c:v>5.427785855</c:v>
                  </c:pt>
                  <c:pt idx="3">
                    <c:v>6.988551038000001</c:v>
                  </c:pt>
                  <c:pt idx="4">
                    <c:v>9.300730013</c:v>
                  </c:pt>
                </c:numCache>
              </c:numRef>
            </c:plus>
            <c:minus>
              <c:numRef>
                <c:f>'GMT2'!$CS$3:$CS$7</c:f>
                <c:numCache>
                  <c:formatCode>General</c:formatCode>
                  <c:ptCount val="5"/>
                  <c:pt idx="0">
                    <c:v>4.288260731</c:v>
                  </c:pt>
                  <c:pt idx="1">
                    <c:v>4.357463182</c:v>
                  </c:pt>
                  <c:pt idx="2">
                    <c:v>5.427785855</c:v>
                  </c:pt>
                  <c:pt idx="3">
                    <c:v>6.988551034</c:v>
                  </c:pt>
                  <c:pt idx="4">
                    <c:v>9.300730012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'GMT2'!$CR$3:$CR$7</c:f>
              <c:numCache>
                <c:formatCode>0.00</c:formatCode>
                <c:ptCount val="5"/>
                <c:pt idx="0">
                  <c:v>1.857142857</c:v>
                </c:pt>
                <c:pt idx="1">
                  <c:v>2.519047619</c:v>
                </c:pt>
                <c:pt idx="2">
                  <c:v>3.419047619</c:v>
                </c:pt>
                <c:pt idx="3">
                  <c:v>4.490873016</c:v>
                </c:pt>
                <c:pt idx="4">
                  <c:v>1.764824718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963352"/>
        <c:axId val="-2103960408"/>
      </c:barChart>
      <c:catAx>
        <c:axId val="-210396335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3960408"/>
        <c:crosses val="autoZero"/>
        <c:auto val="1"/>
        <c:lblAlgn val="ctr"/>
        <c:lblOffset val="100"/>
        <c:noMultiLvlLbl val="0"/>
      </c:catAx>
      <c:valAx>
        <c:axId val="-2103960408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963352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'GMT2'!$CU$10</c:f>
          <c:strCache>
            <c:ptCount val="1"/>
            <c:pt idx="0">
              <c:v>CAMPSIE DAYS WITH PRECIPITATION ABOVE 25MM 
projected change per degree of global mean temperature change relative to 1980-2009 = 1.67 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'GMT2'!$CT$3:$CT$7</c:f>
                <c:numCache>
                  <c:formatCode>General</c:formatCode>
                  <c:ptCount val="5"/>
                  <c:pt idx="0">
                    <c:v>0.580045515</c:v>
                  </c:pt>
                  <c:pt idx="1">
                    <c:v>0.620535902</c:v>
                  </c:pt>
                  <c:pt idx="2">
                    <c:v>0.62721316</c:v>
                  </c:pt>
                  <c:pt idx="3">
                    <c:v>0.562817517</c:v>
                  </c:pt>
                  <c:pt idx="4">
                    <c:v>0.841159316</c:v>
                  </c:pt>
                </c:numCache>
              </c:numRef>
            </c:plus>
            <c:minus>
              <c:numRef>
                <c:f>'GMT2'!$CV$3:$CV$7</c:f>
                <c:numCache>
                  <c:formatCode>General</c:formatCode>
                  <c:ptCount val="5"/>
                  <c:pt idx="0">
                    <c:v>0.580045514</c:v>
                  </c:pt>
                  <c:pt idx="1">
                    <c:v>0.620535901</c:v>
                  </c:pt>
                  <c:pt idx="2">
                    <c:v>0.62721316</c:v>
                  </c:pt>
                  <c:pt idx="3">
                    <c:v>0.562817517</c:v>
                  </c:pt>
                  <c:pt idx="4">
                    <c:v>0.841159316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'GMT2'!$CU$3:$CU$7</c:f>
              <c:numCache>
                <c:formatCode>0.00</c:formatCode>
                <c:ptCount val="5"/>
                <c:pt idx="0">
                  <c:v>0.195714286</c:v>
                </c:pt>
                <c:pt idx="1">
                  <c:v>0.276666667</c:v>
                </c:pt>
                <c:pt idx="2">
                  <c:v>0.364761905</c:v>
                </c:pt>
                <c:pt idx="3">
                  <c:v>0.649831349</c:v>
                </c:pt>
                <c:pt idx="4">
                  <c:v>0.747457771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918072"/>
        <c:axId val="-2103915128"/>
      </c:barChart>
      <c:catAx>
        <c:axId val="-21039180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3915128"/>
        <c:crosses val="autoZero"/>
        <c:auto val="1"/>
        <c:lblAlgn val="ctr"/>
        <c:lblOffset val="100"/>
        <c:noMultiLvlLbl val="0"/>
      </c:catAx>
      <c:valAx>
        <c:axId val="-2103915128"/>
        <c:scaling>
          <c:orientation val="minMax"/>
          <c:max val="2.0"/>
          <c:min val="-1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918072"/>
        <c:crosses val="autoZero"/>
        <c:crossBetween val="between"/>
        <c:majorUnit val="1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'GMT2'!$CX$10</c:f>
          <c:strCache>
            <c:ptCount val="1"/>
            <c:pt idx="0">
              <c:v>CAMPSIE PERCENTAGE OF WINTER PRECIPITATION AS SNOW
projected change per degree of global mean temperature change relative to 1980-2009 = 50%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'GMT2'!$CW$3:$CW$7</c:f>
                <c:numCache>
                  <c:formatCode>General</c:formatCode>
                  <c:ptCount val="5"/>
                  <c:pt idx="0">
                    <c:v>0.099485716</c:v>
                  </c:pt>
                  <c:pt idx="1">
                    <c:v>0.083508423</c:v>
                  </c:pt>
                  <c:pt idx="2">
                    <c:v>0.115495247</c:v>
                  </c:pt>
                  <c:pt idx="3">
                    <c:v>0.117419988</c:v>
                  </c:pt>
                  <c:pt idx="4">
                    <c:v>0.135289486</c:v>
                  </c:pt>
                </c:numCache>
              </c:numRef>
            </c:plus>
            <c:minus>
              <c:numRef>
                <c:f>'GMT2'!$CY$3:$CY$7</c:f>
                <c:numCache>
                  <c:formatCode>General</c:formatCode>
                  <c:ptCount val="5"/>
                  <c:pt idx="0">
                    <c:v>0.099485716</c:v>
                  </c:pt>
                  <c:pt idx="1">
                    <c:v>0.083508422</c:v>
                  </c:pt>
                  <c:pt idx="2">
                    <c:v>0.115495247</c:v>
                  </c:pt>
                  <c:pt idx="3">
                    <c:v>0.117419988</c:v>
                  </c:pt>
                  <c:pt idx="4">
                    <c:v>0.135289486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'GMT2'!$CX$3:$CX$7</c:f>
              <c:numCache>
                <c:formatCode>0.00</c:formatCode>
                <c:ptCount val="5"/>
                <c:pt idx="0">
                  <c:v>-0.054619986</c:v>
                </c:pt>
                <c:pt idx="1">
                  <c:v>-0.088086411</c:v>
                </c:pt>
                <c:pt idx="2">
                  <c:v>-0.100084157</c:v>
                </c:pt>
                <c:pt idx="3">
                  <c:v>-0.209301226</c:v>
                </c:pt>
                <c:pt idx="4">
                  <c:v>-0.272376718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872216"/>
        <c:axId val="-2103869272"/>
      </c:barChart>
      <c:catAx>
        <c:axId val="-210387221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3869272"/>
        <c:crosses val="autoZero"/>
        <c:auto val="1"/>
        <c:lblAlgn val="ctr"/>
        <c:lblOffset val="100"/>
        <c:noMultiLvlLbl val="0"/>
      </c:catAx>
      <c:valAx>
        <c:axId val="-2103869272"/>
        <c:scaling>
          <c:orientation val="minMax"/>
          <c:max val="0.0"/>
          <c:min val="-0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WINTER PRECIPITATION AS SNOW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888613152286162"/>
              <c:y val="0.1841720577871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872216"/>
        <c:crosses val="autoZero"/>
        <c:crossBetween val="between"/>
        <c:majorUnit val="0.1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'GMT2'!$DA$10</c:f>
          <c:strCache>
            <c:ptCount val="1"/>
            <c:pt idx="0">
              <c:v>CAMPSIE ANNUAL HEAT MOISTURE INDEX
projected change per degree of global mean temperature change relative to 1980-2009 = 28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'GMT2'!$CZ$3:$CZ$7</c:f>
                <c:numCache>
                  <c:formatCode>General</c:formatCode>
                  <c:ptCount val="5"/>
                  <c:pt idx="0">
                    <c:v>2.015031949</c:v>
                  </c:pt>
                  <c:pt idx="1">
                    <c:v>1.934566928</c:v>
                  </c:pt>
                  <c:pt idx="2">
                    <c:v>2.857035036</c:v>
                  </c:pt>
                  <c:pt idx="3">
                    <c:v>3.59203465</c:v>
                  </c:pt>
                  <c:pt idx="4">
                    <c:v>4.669438047</c:v>
                  </c:pt>
                </c:numCache>
              </c:numRef>
            </c:plus>
            <c:minus>
              <c:numRef>
                <c:f>'GMT2'!$DB$3:$DB$7</c:f>
                <c:numCache>
                  <c:formatCode>General</c:formatCode>
                  <c:ptCount val="5"/>
                  <c:pt idx="0">
                    <c:v>2.01503195</c:v>
                  </c:pt>
                  <c:pt idx="1">
                    <c:v>1.934566927</c:v>
                  </c:pt>
                  <c:pt idx="2">
                    <c:v>2.857035036</c:v>
                  </c:pt>
                  <c:pt idx="3">
                    <c:v>3.592034651</c:v>
                  </c:pt>
                  <c:pt idx="4">
                    <c:v>4.669438044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'GMT2'!$DA$3:$DA$7</c:f>
              <c:numCache>
                <c:formatCode>0.00</c:formatCode>
                <c:ptCount val="5"/>
                <c:pt idx="0">
                  <c:v>1.355701471</c:v>
                </c:pt>
                <c:pt idx="1">
                  <c:v>2.017826353</c:v>
                </c:pt>
                <c:pt idx="2">
                  <c:v>3.59313723</c:v>
                </c:pt>
                <c:pt idx="3">
                  <c:v>4.907716159</c:v>
                </c:pt>
                <c:pt idx="4">
                  <c:v>8.443147626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828488"/>
        <c:axId val="-2103825576"/>
      </c:barChart>
      <c:catAx>
        <c:axId val="-2103828488"/>
        <c:scaling>
          <c:orientation val="minMax"/>
        </c:scaling>
        <c:delete val="0"/>
        <c:axPos val="b"/>
        <c:majorTickMark val="out"/>
        <c:minorTickMark val="none"/>
        <c:tickLblPos val="low"/>
        <c:crossAx val="-2103825576"/>
        <c:crosses val="autoZero"/>
        <c:auto val="1"/>
        <c:lblAlgn val="ctr"/>
        <c:lblOffset val="100"/>
        <c:noMultiLvlLbl val="0"/>
      </c:catAx>
      <c:valAx>
        <c:axId val="-2103825576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828488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'GMT2'!$DD$10</c:f>
          <c:strCache>
            <c:ptCount val="1"/>
            <c:pt idx="0">
              <c:v>CAMPSIE SUMMER HEAT MOISTURE INDEX
projected change per degree of global mean temperature change relative to 1980-2009 = 62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'GMT2'!$DC$3:$DC$7</c:f>
                <c:numCache>
                  <c:formatCode>General</c:formatCode>
                  <c:ptCount val="5"/>
                  <c:pt idx="0">
                    <c:v>8.888139295</c:v>
                  </c:pt>
                  <c:pt idx="1">
                    <c:v>9.340247961</c:v>
                  </c:pt>
                  <c:pt idx="2">
                    <c:v>12.05604936</c:v>
                  </c:pt>
                  <c:pt idx="3">
                    <c:v>13.976797011</c:v>
                  </c:pt>
                  <c:pt idx="4">
                    <c:v>24.585229282</c:v>
                  </c:pt>
                </c:numCache>
              </c:numRef>
            </c:plus>
            <c:minus>
              <c:numRef>
                <c:f>'GMT2'!$DE$3:$DE$7</c:f>
                <c:numCache>
                  <c:formatCode>General</c:formatCode>
                  <c:ptCount val="5"/>
                  <c:pt idx="0">
                    <c:v>8.888139293999998</c:v>
                  </c:pt>
                  <c:pt idx="1">
                    <c:v>9.340247959</c:v>
                  </c:pt>
                  <c:pt idx="2">
                    <c:v>12.05604936</c:v>
                  </c:pt>
                  <c:pt idx="3">
                    <c:v>13.97679702</c:v>
                  </c:pt>
                  <c:pt idx="4">
                    <c:v>24.58522929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'GMT2'!$DD$3:$DD$7</c:f>
              <c:numCache>
                <c:formatCode>0.00</c:formatCode>
                <c:ptCount val="5"/>
                <c:pt idx="0">
                  <c:v>2.682145416</c:v>
                </c:pt>
                <c:pt idx="1">
                  <c:v>4.513057121</c:v>
                </c:pt>
                <c:pt idx="2">
                  <c:v>9.85343749</c:v>
                </c:pt>
                <c:pt idx="3">
                  <c:v>14.51906063</c:v>
                </c:pt>
                <c:pt idx="4">
                  <c:v>31.82874917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784552"/>
        <c:axId val="-2103781576"/>
      </c:barChart>
      <c:catAx>
        <c:axId val="-2103784552"/>
        <c:scaling>
          <c:orientation val="minMax"/>
        </c:scaling>
        <c:delete val="0"/>
        <c:axPos val="b"/>
        <c:majorTickMark val="out"/>
        <c:minorTickMark val="none"/>
        <c:tickLblPos val="low"/>
        <c:crossAx val="-2103781576"/>
        <c:crosses val="autoZero"/>
        <c:auto val="1"/>
        <c:lblAlgn val="ctr"/>
        <c:lblOffset val="100"/>
        <c:noMultiLvlLbl val="0"/>
      </c:catAx>
      <c:valAx>
        <c:axId val="-2103781576"/>
        <c:scaling>
          <c:orientation val="minMax"/>
          <c:max val="100.0"/>
          <c:min val="-2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784552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'GMT2'!$L$10</c:f>
          <c:strCache>
            <c:ptCount val="1"/>
            <c:pt idx="0">
              <c:v>CAMPSIE AVERAGE JANUARY TEMPERATURE
projected change per degree of global mean temperature change relative to 1980-2009 = -12.9oC</c:v>
            </c:pt>
          </c:strCache>
        </c:strRef>
      </c:tx>
      <c:layout>
        <c:manualLayout>
          <c:xMode val="edge"/>
          <c:yMode val="edge"/>
          <c:x val="0.164391975722846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'GMT2'!$K$3:$K$7</c:f>
                <c:numCache>
                  <c:formatCode>General</c:formatCode>
                  <c:ptCount val="5"/>
                  <c:pt idx="0">
                    <c:v>1.073816148</c:v>
                  </c:pt>
                  <c:pt idx="1">
                    <c:v>1.221262621</c:v>
                  </c:pt>
                  <c:pt idx="2">
                    <c:v>1.503489522</c:v>
                  </c:pt>
                  <c:pt idx="3">
                    <c:v>1.789328753999999</c:v>
                  </c:pt>
                  <c:pt idx="4">
                    <c:v>1.487762126000001</c:v>
                  </c:pt>
                </c:numCache>
              </c:numRef>
            </c:plus>
            <c:minus>
              <c:numRef>
                <c:f>'GMT2'!$M$3:$M$7</c:f>
                <c:numCache>
                  <c:formatCode>General</c:formatCode>
                  <c:ptCount val="5"/>
                  <c:pt idx="0">
                    <c:v>1.073816148</c:v>
                  </c:pt>
                  <c:pt idx="1">
                    <c:v>1.221262621</c:v>
                  </c:pt>
                  <c:pt idx="2">
                    <c:v>1.503489522</c:v>
                  </c:pt>
                  <c:pt idx="3">
                    <c:v>1.789328754</c:v>
                  </c:pt>
                  <c:pt idx="4">
                    <c:v>1.487762125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'GMT2'!$L$3:$L$7</c:f>
              <c:numCache>
                <c:formatCode>0.00</c:formatCode>
                <c:ptCount val="5"/>
                <c:pt idx="0">
                  <c:v>1.718949999</c:v>
                </c:pt>
                <c:pt idx="1">
                  <c:v>2.080225008</c:v>
                </c:pt>
                <c:pt idx="2">
                  <c:v>3.273033252</c:v>
                </c:pt>
                <c:pt idx="3">
                  <c:v>5.278588284</c:v>
                </c:pt>
                <c:pt idx="4">
                  <c:v>6.340383208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812040"/>
        <c:axId val="-2107807080"/>
      </c:barChart>
      <c:catAx>
        <c:axId val="-2107812040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807080"/>
        <c:crosses val="autoZero"/>
        <c:auto val="1"/>
        <c:lblAlgn val="ctr"/>
        <c:lblOffset val="100"/>
        <c:noMultiLvlLbl val="0"/>
      </c:catAx>
      <c:valAx>
        <c:axId val="-2107807080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812040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'GMT2'!$O$10</c:f>
          <c:strCache>
            <c:ptCount val="1"/>
            <c:pt idx="0">
              <c:v>CAMPSIE AVERAGE JULY TEMPERATURE
projected change per degree of global mean temperature change relative to 1980-2009 = 16.3oC</c:v>
            </c:pt>
          </c:strCache>
        </c:strRef>
      </c:tx>
      <c:layout>
        <c:manualLayout>
          <c:xMode val="edge"/>
          <c:yMode val="edge"/>
          <c:x val="0.174757360793403"/>
          <c:y val="0.0326695299306402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'GMT2'!$N$3:$N$7</c:f>
                <c:numCache>
                  <c:formatCode>General</c:formatCode>
                  <c:ptCount val="5"/>
                  <c:pt idx="0">
                    <c:v>0.471946389</c:v>
                  </c:pt>
                  <c:pt idx="1">
                    <c:v>0.65281399</c:v>
                  </c:pt>
                  <c:pt idx="2">
                    <c:v>0.705999541</c:v>
                  </c:pt>
                  <c:pt idx="3">
                    <c:v>1.128086012999999</c:v>
                  </c:pt>
                  <c:pt idx="4">
                    <c:v>1.337714802</c:v>
                  </c:pt>
                </c:numCache>
              </c:numRef>
            </c:plus>
            <c:minus>
              <c:numRef>
                <c:f>'GMT2'!$P$3:$P$7</c:f>
                <c:numCache>
                  <c:formatCode>General</c:formatCode>
                  <c:ptCount val="5"/>
                  <c:pt idx="0">
                    <c:v>0.47194639</c:v>
                  </c:pt>
                  <c:pt idx="1">
                    <c:v>0.65281399</c:v>
                  </c:pt>
                  <c:pt idx="2">
                    <c:v>0.70599954</c:v>
                  </c:pt>
                  <c:pt idx="3">
                    <c:v>1.128086014000001</c:v>
                  </c:pt>
                  <c:pt idx="4">
                    <c:v>1.337714802000001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'GMT2'!$O$3:$O$7</c:f>
              <c:numCache>
                <c:formatCode>0.00</c:formatCode>
                <c:ptCount val="5"/>
                <c:pt idx="0">
                  <c:v>1.082413215</c:v>
                </c:pt>
                <c:pt idx="1">
                  <c:v>1.904521064</c:v>
                </c:pt>
                <c:pt idx="2">
                  <c:v>2.907051848</c:v>
                </c:pt>
                <c:pt idx="3">
                  <c:v>4.483556305</c:v>
                </c:pt>
                <c:pt idx="4">
                  <c:v>6.528586116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758024"/>
        <c:axId val="-2107755048"/>
      </c:barChart>
      <c:catAx>
        <c:axId val="-210775802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755048"/>
        <c:crosses val="autoZero"/>
        <c:auto val="1"/>
        <c:lblAlgn val="ctr"/>
        <c:lblOffset val="100"/>
        <c:noMultiLvlLbl val="0"/>
      </c:catAx>
      <c:valAx>
        <c:axId val="-2107755048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758024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'GMT2'!$R$10</c:f>
          <c:strCache>
            <c:ptCount val="1"/>
            <c:pt idx="0">
              <c:v>CAMPSIE TEMPERATURE ON THE COLDEST DAY OF THE YEAR
projected change per degree of global mean temperature change relative to 1980-2009 = -42oC</c:v>
            </c:pt>
          </c:strCache>
        </c:strRef>
      </c:tx>
      <c:layout>
        <c:manualLayout>
          <c:xMode val="edge"/>
          <c:yMode val="edge"/>
          <c:x val="0.159949667835464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'GMT2'!$Q$3:$Q$7</c:f>
                <c:numCache>
                  <c:formatCode>General</c:formatCode>
                  <c:ptCount val="5"/>
                  <c:pt idx="0">
                    <c:v>1.478234438</c:v>
                  </c:pt>
                  <c:pt idx="1">
                    <c:v>1.834924979</c:v>
                  </c:pt>
                  <c:pt idx="2">
                    <c:v>2.034052516</c:v>
                  </c:pt>
                  <c:pt idx="3">
                    <c:v>2.460660529</c:v>
                  </c:pt>
                  <c:pt idx="4">
                    <c:v>2.774751463999999</c:v>
                  </c:pt>
                </c:numCache>
              </c:numRef>
            </c:plus>
            <c:minus>
              <c:numRef>
                <c:f>'GMT2'!$S$3:$S$7</c:f>
                <c:numCache>
                  <c:formatCode>General</c:formatCode>
                  <c:ptCount val="5"/>
                  <c:pt idx="0">
                    <c:v>1.478234437</c:v>
                  </c:pt>
                  <c:pt idx="1">
                    <c:v>1.834924978</c:v>
                  </c:pt>
                  <c:pt idx="2">
                    <c:v>2.034052516</c:v>
                  </c:pt>
                  <c:pt idx="3">
                    <c:v>2.460660526</c:v>
                  </c:pt>
                  <c:pt idx="4">
                    <c:v>2.77475147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'GMT2'!$R$3:$R$7</c:f>
              <c:numCache>
                <c:formatCode>0.00</c:formatCode>
                <c:ptCount val="5"/>
                <c:pt idx="0">
                  <c:v>2.792591355</c:v>
                </c:pt>
                <c:pt idx="1">
                  <c:v>3.715997729</c:v>
                </c:pt>
                <c:pt idx="2">
                  <c:v>5.508969871</c:v>
                </c:pt>
                <c:pt idx="3">
                  <c:v>9.180476074</c:v>
                </c:pt>
                <c:pt idx="4">
                  <c:v>11.79647432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693496"/>
        <c:axId val="-2107688568"/>
      </c:barChart>
      <c:catAx>
        <c:axId val="-210769349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688568"/>
        <c:crosses val="autoZero"/>
        <c:auto val="1"/>
        <c:lblAlgn val="ctr"/>
        <c:lblOffset val="100"/>
        <c:noMultiLvlLbl val="0"/>
      </c:catAx>
      <c:valAx>
        <c:axId val="-2107688568"/>
        <c:scaling>
          <c:orientation val="minMax"/>
          <c:max val="15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693496"/>
        <c:crosses val="autoZero"/>
        <c:crossBetween val="between"/>
        <c:majorUnit val="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'GMT2'!$U$10</c:f>
          <c:strCache>
            <c:ptCount val="1"/>
            <c:pt idx="0">
              <c:v>CAMPSIE TEMPERATURE ON THE WARMEST DAY OF THE YEAR
projected change per degree of global mean temperature change relative to 1980-2009 = 22oC</c:v>
            </c:pt>
          </c:strCache>
        </c:strRef>
      </c:tx>
      <c:layout>
        <c:manualLayout>
          <c:xMode val="edge"/>
          <c:yMode val="edge"/>
          <c:x val="0.155507359948082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'GMT2'!$T$3:$T$7</c:f>
                <c:numCache>
                  <c:formatCode>General</c:formatCode>
                  <c:ptCount val="5"/>
                  <c:pt idx="0">
                    <c:v>0.539775052</c:v>
                  </c:pt>
                  <c:pt idx="1">
                    <c:v>0.814713646</c:v>
                  </c:pt>
                  <c:pt idx="2">
                    <c:v>0.860605558</c:v>
                  </c:pt>
                  <c:pt idx="3">
                    <c:v>1.35215481</c:v>
                  </c:pt>
                  <c:pt idx="4">
                    <c:v>1.999528456</c:v>
                  </c:pt>
                </c:numCache>
              </c:numRef>
            </c:plus>
            <c:minus>
              <c:numRef>
                <c:f>'GMT2'!$V$3:$V$7</c:f>
                <c:numCache>
                  <c:formatCode>General</c:formatCode>
                  <c:ptCount val="5"/>
                  <c:pt idx="0">
                    <c:v>0.539775053</c:v>
                  </c:pt>
                  <c:pt idx="1">
                    <c:v>0.814713647</c:v>
                  </c:pt>
                  <c:pt idx="2">
                    <c:v>0.860605559</c:v>
                  </c:pt>
                  <c:pt idx="3">
                    <c:v>1.352154809</c:v>
                  </c:pt>
                  <c:pt idx="4">
                    <c:v>1.999528456999999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'GMT2'!$U$3:$U$7</c:f>
              <c:numCache>
                <c:formatCode>0.00</c:formatCode>
                <c:ptCount val="5"/>
                <c:pt idx="0">
                  <c:v>1.164335686</c:v>
                </c:pt>
                <c:pt idx="1">
                  <c:v>2.093325151</c:v>
                </c:pt>
                <c:pt idx="2">
                  <c:v>3.096643756</c:v>
                </c:pt>
                <c:pt idx="3">
                  <c:v>4.868080524</c:v>
                </c:pt>
                <c:pt idx="4">
                  <c:v>7.378005825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250424"/>
        <c:axId val="-2108256344"/>
      </c:barChart>
      <c:catAx>
        <c:axId val="-210825042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8256344"/>
        <c:crosses val="autoZero"/>
        <c:auto val="1"/>
        <c:lblAlgn val="ctr"/>
        <c:lblOffset val="100"/>
        <c:noMultiLvlLbl val="0"/>
      </c:catAx>
      <c:valAx>
        <c:axId val="-210825634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250424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'GMT2'!$X$10</c:f>
          <c:strCache>
            <c:ptCount val="1"/>
            <c:pt idx="0">
              <c:v>CAMPSIE DAYS ABOVE 25C
projected change per degree of global mean temperature change relative to 1980-2009 = 34 days</c:v>
            </c:pt>
          </c:strCache>
        </c:strRef>
      </c:tx>
      <c:layout>
        <c:manualLayout>
          <c:xMode val="edge"/>
          <c:yMode val="edge"/>
          <c:x val="0.167353514314434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'GMT2'!$W$3:$W$7</c:f>
                <c:numCache>
                  <c:formatCode>General</c:formatCode>
                  <c:ptCount val="5"/>
                  <c:pt idx="0">
                    <c:v>4.649342914</c:v>
                  </c:pt>
                  <c:pt idx="1">
                    <c:v>7.605015959999999</c:v>
                  </c:pt>
                  <c:pt idx="2">
                    <c:v>9.2824877</c:v>
                  </c:pt>
                  <c:pt idx="3">
                    <c:v>12.92227533000001</c:v>
                  </c:pt>
                  <c:pt idx="4">
                    <c:v>10.67968344</c:v>
                  </c:pt>
                </c:numCache>
              </c:numRef>
            </c:plus>
            <c:minus>
              <c:numRef>
                <c:f>'GMT2'!$Y$3:$Y$7</c:f>
                <c:numCache>
                  <c:formatCode>General</c:formatCode>
                  <c:ptCount val="5"/>
                  <c:pt idx="0">
                    <c:v>4.64934292</c:v>
                  </c:pt>
                  <c:pt idx="1">
                    <c:v>7.605015959999999</c:v>
                  </c:pt>
                  <c:pt idx="2">
                    <c:v>9.282487699999997</c:v>
                  </c:pt>
                  <c:pt idx="3">
                    <c:v>12.92227532</c:v>
                  </c:pt>
                  <c:pt idx="4">
                    <c:v>10.67968343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'GMT2'!$X$3:$X$7</c:f>
              <c:numCache>
                <c:formatCode>0.00</c:formatCode>
                <c:ptCount val="5"/>
                <c:pt idx="0">
                  <c:v>10.12190476</c:v>
                </c:pt>
                <c:pt idx="1">
                  <c:v>17.76952381</c:v>
                </c:pt>
                <c:pt idx="2">
                  <c:v>28.00047619</c:v>
                </c:pt>
                <c:pt idx="3">
                  <c:v>45.0177381</c:v>
                </c:pt>
                <c:pt idx="4">
                  <c:v>63.99272558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315016"/>
        <c:axId val="-2108312040"/>
      </c:barChart>
      <c:catAx>
        <c:axId val="-210831501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8312040"/>
        <c:crosses val="autoZero"/>
        <c:auto val="1"/>
        <c:lblAlgn val="ctr"/>
        <c:lblOffset val="100"/>
        <c:noMultiLvlLbl val="0"/>
      </c:catAx>
      <c:valAx>
        <c:axId val="-2108312040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1827454616906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315016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'GMT2'!$AA$10</c:f>
          <c:strCache>
            <c:ptCount val="1"/>
            <c:pt idx="0">
              <c:v>CAMPSIE DAYS ABOVE 30C
projected change per degree of global mean temperature change relative to 1980-2009 = 4.5 days</c:v>
            </c:pt>
          </c:strCache>
        </c:strRef>
      </c:tx>
      <c:layout>
        <c:manualLayout>
          <c:xMode val="edge"/>
          <c:yMode val="edge"/>
          <c:x val="0.180680437976579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'GMT2'!$Z$3:$Z$7</c:f>
                <c:numCache>
                  <c:formatCode>General</c:formatCode>
                  <c:ptCount val="5"/>
                  <c:pt idx="0">
                    <c:v>1.823731913</c:v>
                  </c:pt>
                  <c:pt idx="1">
                    <c:v>3.814831797</c:v>
                  </c:pt>
                  <c:pt idx="2">
                    <c:v>4.434991141</c:v>
                  </c:pt>
                  <c:pt idx="3">
                    <c:v>10.20233159</c:v>
                  </c:pt>
                  <c:pt idx="4">
                    <c:v>13.24209539</c:v>
                  </c:pt>
                </c:numCache>
              </c:numRef>
            </c:plus>
            <c:minus>
              <c:numRef>
                <c:f>'GMT2'!$AB$3:$AB$7</c:f>
                <c:numCache>
                  <c:formatCode>General</c:formatCode>
                  <c:ptCount val="5"/>
                  <c:pt idx="0">
                    <c:v>1.823731913</c:v>
                  </c:pt>
                  <c:pt idx="1">
                    <c:v>3.814831794</c:v>
                  </c:pt>
                  <c:pt idx="2">
                    <c:v>4.434991149999998</c:v>
                  </c:pt>
                  <c:pt idx="3">
                    <c:v>10.20233159</c:v>
                  </c:pt>
                  <c:pt idx="4">
                    <c:v>13.24209539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'GMT2'!$AA$3:$AA$7</c:f>
              <c:numCache>
                <c:formatCode>0.00</c:formatCode>
                <c:ptCount val="5"/>
                <c:pt idx="0">
                  <c:v>3.39</c:v>
                </c:pt>
                <c:pt idx="1">
                  <c:v>7.075714286</c:v>
                </c:pt>
                <c:pt idx="2">
                  <c:v>11.94238095</c:v>
                </c:pt>
                <c:pt idx="3">
                  <c:v>23.06380952</c:v>
                </c:pt>
                <c:pt idx="4">
                  <c:v>39.69932094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376808"/>
        <c:axId val="-2108385080"/>
      </c:barChart>
      <c:catAx>
        <c:axId val="-210837680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8385080"/>
        <c:crosses val="autoZero"/>
        <c:auto val="1"/>
        <c:lblAlgn val="ctr"/>
        <c:lblOffset val="100"/>
        <c:noMultiLvlLbl val="0"/>
      </c:catAx>
      <c:valAx>
        <c:axId val="-2108385080"/>
        <c:scaling>
          <c:orientation val="minMax"/>
          <c:max val="6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2480997928044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376808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chart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chart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chart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chart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chart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231" workbookViewId="0" zoomToFit="1"/>
  </sheetViews>
  <pageMargins left="0.75" right="0.75" top="1" bottom="1" header="0.5" footer="0.5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10"/>
  <sheetViews>
    <sheetView workbookViewId="0">
      <selection activeCell="A2" sqref="A2"/>
    </sheetView>
  </sheetViews>
  <sheetFormatPr baseColWidth="10" defaultRowHeight="15" x14ac:dyDescent="0"/>
  <cols>
    <col min="8" max="8" width="17.5" customWidth="1"/>
    <col min="23" max="23" width="16.83203125" customWidth="1"/>
    <col min="26" max="26" width="16" customWidth="1"/>
    <col min="29" max="29" width="13" customWidth="1"/>
    <col min="32" max="32" width="19" customWidth="1"/>
  </cols>
  <sheetData>
    <row r="1" spans="1:109" s="2" customFormat="1" ht="105">
      <c r="A1" s="2" t="s">
        <v>126</v>
      </c>
      <c r="B1" s="2" t="str">
        <f>'GMT DATA'!B1</f>
        <v>avg.winter.djf.temp.minus1SD</v>
      </c>
      <c r="C1" s="2" t="str">
        <f>CONCATENATE($A$1," Average Winter (Dec-Feb) Temperature ")</f>
        <v xml:space="preserve">Campsie Average Winter (Dec-Feb) Temperature </v>
      </c>
      <c r="D1" s="2" t="str">
        <f>'GMT DATA'!D1</f>
        <v>avg.winter.djf.temp.plus1SD</v>
      </c>
      <c r="E1" s="2" t="str">
        <f>'GMT DATA'!E1</f>
        <v>avg.summer.jja.temp.minus1SD</v>
      </c>
      <c r="F1" s="2" t="str">
        <f>CONCATENATE($A$1," Average Summer (Jun-Aug) Temperature ")</f>
        <v xml:space="preserve">Campsie Average Summer (Jun-Aug) Temperature </v>
      </c>
      <c r="G1" s="2" t="str">
        <f>'GMT DATA'!G1</f>
        <v>avg.summer.jja.temp.plus1SD</v>
      </c>
      <c r="H1" s="2" t="str">
        <f>'GMT DATA'!H1</f>
        <v>avg.growing.mjja.temp.minus1SD</v>
      </c>
      <c r="I1" s="2" t="str">
        <f>CONCATENATE($A$1," Average Growing Season (May-Aug) Temperature")</f>
        <v>Campsie Average Growing Season (May-Aug) Temperature</v>
      </c>
      <c r="J1" s="2" t="str">
        <f>'GMT DATA'!J1</f>
        <v>avg.growing.mjja.temp.plus1SD</v>
      </c>
      <c r="K1" s="2" t="str">
        <f>'GMT DATA'!K1</f>
        <v>avg.jan.temp.minus1SD</v>
      </c>
      <c r="L1" s="2" t="str">
        <f>CONCATENATE($A$1," Average January Temperature")</f>
        <v>Campsie Average January Temperature</v>
      </c>
      <c r="M1" s="2" t="str">
        <f>'GMT DATA'!M1</f>
        <v>avg.jan.temp.plus1SD</v>
      </c>
      <c r="N1" s="2" t="str">
        <f>'GMT DATA'!N1</f>
        <v>avg.jul.temp.minus1SD</v>
      </c>
      <c r="O1" s="2" t="str">
        <f>CONCATENATE($A$1," Average July Temperature")</f>
        <v>Campsie Average July Temperature</v>
      </c>
      <c r="P1" s="2" t="str">
        <f>'GMT DATA'!P1</f>
        <v>avg.jul.temp.plus1SD</v>
      </c>
      <c r="Q1" s="2" t="str">
        <f>'GMT DATA'!Q1</f>
        <v>coldest.day.minus1SD</v>
      </c>
      <c r="R1" s="2" t="str">
        <f>CONCATENATE($A$1," Temperature on the Coldest Day of the Year")</f>
        <v>Campsie Temperature on the Coldest Day of the Year</v>
      </c>
      <c r="S1" s="2" t="str">
        <f>'GMT DATA'!S1</f>
        <v>coldest.day.plus1SD</v>
      </c>
      <c r="T1" s="2" t="str">
        <f>'GMT DATA'!T1</f>
        <v>warmest.day.minus1SD</v>
      </c>
      <c r="U1" s="2" t="str">
        <f>CONCATENATE($A$1," Temperature on the Warmest Day of the Year")</f>
        <v>Campsie Temperature on the Warmest Day of the Year</v>
      </c>
      <c r="V1" s="2" t="str">
        <f>'GMT DATA'!V1</f>
        <v>warmest.day.plus1SD</v>
      </c>
      <c r="W1" s="2" t="str">
        <f>'GMT DATA'!W1</f>
        <v>tmax.above.25.minus1SD</v>
      </c>
      <c r="X1" s="2" t="str">
        <f>CONCATENATE($A$1," Days above 25C")</f>
        <v>Campsie Days above 25C</v>
      </c>
      <c r="Y1" s="2" t="str">
        <f>'GMT DATA'!Y1</f>
        <v>tmax.above.25.plus1SD</v>
      </c>
      <c r="Z1" s="2" t="str">
        <f>'GMT DATA'!Z1</f>
        <v>tmax.above.30.minus1SD</v>
      </c>
      <c r="AA1" s="2" t="str">
        <f>CONCATENATE($A$1," Days Above 30C")</f>
        <v>Campsie Days Above 30C</v>
      </c>
      <c r="AB1" s="2" t="str">
        <f>'GMT DATA'!AB1</f>
        <v>tmax.above.30.plus1SD</v>
      </c>
      <c r="AC1" s="2" t="str">
        <f>'GMT DATA'!AC1</f>
        <v>tmin.below.5.minus1SD</v>
      </c>
      <c r="AD1" s="2" t="str">
        <f>CONCATENATE($A$1," Days Below 5C")</f>
        <v>Campsie Days Below 5C</v>
      </c>
      <c r="AE1" s="2" t="str">
        <f>'GMT DATA'!AE1</f>
        <v>tmin.below.5.plus1SD</v>
      </c>
      <c r="AF1" s="2" t="str">
        <f>'GMT DATA'!AF1</f>
        <v>tmin.below.minus.30.minus1SD</v>
      </c>
      <c r="AG1" s="2" t="str">
        <f>CONCATENATE($A$1," Days Below -30C")</f>
        <v>Campsie Days Below -30C</v>
      </c>
      <c r="AH1" s="2" t="str">
        <f>'GMT DATA'!AH1</f>
        <v>tmin.below.minus.30.plus1SD</v>
      </c>
      <c r="AI1" s="2" t="str">
        <f>'GMT DATA'!AI1</f>
        <v>fall.first.freeze.minus1SD</v>
      </c>
      <c r="AJ1" s="2" t="str">
        <f>CONCATENATE($A$1," Date of First Freeze in Fall")</f>
        <v>Campsie Date of First Freeze in Fall</v>
      </c>
      <c r="AK1" s="2" t="str">
        <f>'GMT DATA'!AK1</f>
        <v>fall.first.freeze.plus1SD</v>
      </c>
      <c r="AL1" s="2" t="str">
        <f>'GMT DATA'!AL1</f>
        <v>spring.last.freeze.minus1SD</v>
      </c>
      <c r="AM1" s="2" t="str">
        <f>CONCATENATE($A$1," Date of Last Freeze in Spring")</f>
        <v>Campsie Date of Last Freeze in Spring</v>
      </c>
      <c r="AN1" s="2" t="str">
        <f>'GMT DATA'!AN1</f>
        <v>spring.last.freeze.plus1SD</v>
      </c>
      <c r="AO1" s="2" t="str">
        <f>'GMT DATA'!AO1</f>
        <v>frost.free.season.length.minus1SD</v>
      </c>
      <c r="AP1" s="2" t="str">
        <f>CONCATENATE($A$1," Length of Frost-Free Season")</f>
        <v>Campsie Length of Frost-Free Season</v>
      </c>
      <c r="AQ1" s="2" t="str">
        <f>'GMT DATA'!AQ1</f>
        <v>frost.free.season.length.plus1SD</v>
      </c>
      <c r="AR1" s="2" t="str">
        <f>'GMT DATA'!AR1</f>
        <v>growing.season.start.minus1SD</v>
      </c>
      <c r="AS1" s="2" t="str">
        <f>CONCATENATE($A$1," Start of Growing Season")</f>
        <v>Campsie Start of Growing Season</v>
      </c>
      <c r="AT1" s="2" t="str">
        <f>'GMT DATA'!AT1</f>
        <v>growing.season.start.plus1SD</v>
      </c>
      <c r="AU1" s="2" t="str">
        <f>'GMT DATA'!AU1</f>
        <v>growing.season.end.minus1SD</v>
      </c>
      <c r="AV1" s="2" t="str">
        <f>CONCATENATE($A$1," End of Growing Season ")</f>
        <v xml:space="preserve">Campsie End of Growing Season </v>
      </c>
      <c r="AW1" s="2" t="str">
        <f>'GMT DATA'!AW1</f>
        <v>growing.season.end.plus1SD</v>
      </c>
      <c r="AX1" s="2" t="str">
        <f>'GMT DATA'!AX1</f>
        <v>growing.season.length.minus1SD</v>
      </c>
      <c r="AY1" s="2" t="str">
        <f>CONCATENATE($A$1," Length of Growing Season ")</f>
        <v xml:space="preserve">Campsie Length of Growing Season </v>
      </c>
      <c r="AZ1" s="2" t="str">
        <f>'GMT DATA'!AZ1</f>
        <v>growing.season.length.plus1SD</v>
      </c>
      <c r="BA1" s="2" t="str">
        <f>'GMT DATA'!BA1</f>
        <v>degree.days.0C.minus1SD</v>
      </c>
      <c r="BB1" s="2" t="str">
        <f>CONCATENATE($A$1," Degree-Days Above 0C")</f>
        <v>Campsie Degree-Days Above 0C</v>
      </c>
      <c r="BC1" s="2" t="str">
        <f>'GMT DATA'!BC1</f>
        <v>degree.days.0C.plus1SD</v>
      </c>
      <c r="BD1" s="2" t="str">
        <f>'GMT DATA'!BD1</f>
        <v>degree.days.5C.minus1SD</v>
      </c>
      <c r="BE1" s="2" t="str">
        <f>CONCATENATE($A$1," Degree-Days Above 5C")</f>
        <v>Campsie Degree-Days Above 5C</v>
      </c>
      <c r="BF1" s="2" t="str">
        <f>'GMT DATA'!BF1</f>
        <v>degree.days.5C.plus1SD</v>
      </c>
      <c r="BG1" s="2" t="str">
        <f>'GMT DATA'!BG1</f>
        <v>degree.days.6C.minus1SD</v>
      </c>
      <c r="BH1" s="2" t="str">
        <f>CONCATENATE($A$1," Degree-Days Above 6C")</f>
        <v>Campsie Degree-Days Above 6C</v>
      </c>
      <c r="BI1" s="2" t="str">
        <f>'GMT DATA'!BI1</f>
        <v>degree.days.6C.plus1SD</v>
      </c>
      <c r="BJ1" s="2" t="str">
        <f>'GMT DATA'!BJ1</f>
        <v>degree.days.7C.minus1SD</v>
      </c>
      <c r="BK1" s="2" t="str">
        <f>CONCATENATE($A$1," Degree-Days Above 7C")</f>
        <v>Campsie Degree-Days Above 7C</v>
      </c>
      <c r="BL1" s="2" t="str">
        <f>'GMT DATA'!BL1</f>
        <v>degree.days.7C.plus1SD</v>
      </c>
      <c r="BM1" s="2" t="str">
        <f>'GMT DATA'!BM1</f>
        <v>degree.days.10C.minus1SD</v>
      </c>
      <c r="BN1" s="2" t="str">
        <f>CONCATENATE($A$1," Degree-Days Above 10C")</f>
        <v>Campsie Degree-Days Above 10C</v>
      </c>
      <c r="BO1" s="2" t="str">
        <f>'GMT DATA'!BO1</f>
        <v>degree.days.10C.plus1SD</v>
      </c>
      <c r="BP1" s="2" t="str">
        <f>'GMT DATA'!BP1</f>
        <v>degree.days.15C.minus1SD</v>
      </c>
      <c r="BQ1" s="2" t="str">
        <f>CONCATENATE($A$1," Degree-Days Above 15C")</f>
        <v>Campsie Degree-Days Above 15C</v>
      </c>
      <c r="BR1" s="2" t="str">
        <f>'GMT DATA'!BR1</f>
        <v>degree.days.15C.plus1SD</v>
      </c>
      <c r="BS1" s="2" t="str">
        <f>'GMT DATA'!BS1</f>
        <v>heating.degree.days.18C.minus1SD</v>
      </c>
      <c r="BT1" s="2" t="str">
        <f>CONCATENATE($A$1," Heating Degree-Days Below 18C")</f>
        <v>Campsie Heating Degree-Days Below 18C</v>
      </c>
      <c r="BU1" s="2" t="str">
        <f>'GMT DATA'!BU1</f>
        <v>heating.degree.days.18C.plus1SD</v>
      </c>
      <c r="BV1" s="2" t="str">
        <f>'GMT DATA'!BV1</f>
        <v>corn.heat.units.minus1SD</v>
      </c>
      <c r="BW1" s="2" t="str">
        <f>CONCATENATE($A$1," Corn Heat Units")</f>
        <v>Campsie Corn Heat Units</v>
      </c>
      <c r="BX1" s="2" t="str">
        <f>'GMT DATA'!BX1</f>
        <v>corn.heat.units.plus1SD</v>
      </c>
      <c r="BY1" s="2" t="str">
        <f>'GMT DATA'!BY1</f>
        <v>winter.sondjfma.pr.minus1SD</v>
      </c>
      <c r="BZ1" s="2" t="str">
        <f>CONCATENATE($A$1," Winter (Sep-Apr) Precipitation")</f>
        <v>Campsie Winter (Sep-Apr) Precipitation</v>
      </c>
      <c r="CA1" s="2" t="str">
        <f>'GMT DATA'!CA1</f>
        <v>winter.sondjfma.pr.plus1SD</v>
      </c>
      <c r="CB1" s="2" t="str">
        <f>'GMT DATA'!CB1</f>
        <v>growing.season.amjj.pr.minus1SD</v>
      </c>
      <c r="CC1" s="2" t="str">
        <f>CONCATENATE($A$1," Growing Season (Apr-Jul) Precipitation")</f>
        <v>Campsie Growing Season (Apr-Jul) Precipitation</v>
      </c>
      <c r="CD1" s="2" t="str">
        <f>'GMT DATA'!CD1</f>
        <v>growing.season.amjj.pr.plus1SD</v>
      </c>
      <c r="CE1" s="2" t="str">
        <f>'GMT DATA'!CE1</f>
        <v>growing.season.mjja.pr.minus1SD</v>
      </c>
      <c r="CF1" s="2" t="str">
        <f>CONCATENATE($A$1," Growing Season (May-Aug) Precipitation")</f>
        <v>Campsie Growing Season (May-Aug) Precipitation</v>
      </c>
      <c r="CG1" s="2" t="str">
        <f>'GMT DATA'!CG1</f>
        <v>growing.season.mjja.pr.plus1SD</v>
      </c>
      <c r="CH1" s="2" t="str">
        <f>'GMT DATA'!CH1</f>
        <v>wettest.day.minus1SD</v>
      </c>
      <c r="CI1" s="2" t="str">
        <f>CONCATENATE($A$1," Precipitation on Wettest Day of the Year")</f>
        <v>Campsie Precipitation on Wettest Day of the Year</v>
      </c>
      <c r="CJ1" s="2" t="str">
        <f>'GMT DATA'!CJ1</f>
        <v>wettest.day.plus1SD</v>
      </c>
      <c r="CK1" s="2" t="str">
        <f>'GMT DATA'!CK1</f>
        <v>winter.sondjfma.dry.days.minus1SD</v>
      </c>
      <c r="CL1" s="2" t="str">
        <f>CONCATENATE($A$1," Winter (Sep-Apr) Dry Days ")</f>
        <v xml:space="preserve">Campsie Winter (Sep-Apr) Dry Days </v>
      </c>
      <c r="CM1" s="2" t="str">
        <f>'GMT DATA'!CM1</f>
        <v>winter.sondjfma.dry.days.plus1SD</v>
      </c>
      <c r="CN1" s="2" t="str">
        <f>'GMT DATA'!CN1</f>
        <v>summer.mjja.dry.days.minus1SD</v>
      </c>
      <c r="CO1" s="2" t="str">
        <f>CONCATENATE($A$1," Summer (May-Aug) Dry Days ")</f>
        <v xml:space="preserve">Campsie Summer (May-Aug) Dry Days </v>
      </c>
      <c r="CP1" s="2" t="str">
        <f>'GMT DATA'!CP1</f>
        <v>summer.mjja.dry.days.plus1SD</v>
      </c>
      <c r="CQ1" s="2" t="str">
        <f>'GMT DATA'!CQ1</f>
        <v>pr.above.0.2mm.minus1SD</v>
      </c>
      <c r="CR1" s="2" t="str">
        <f>CONCATENATE($A$1," Wet Days with Precipitation Above 0.2mm ")</f>
        <v xml:space="preserve">Campsie Wet Days with Precipitation Above 0.2mm </v>
      </c>
      <c r="CS1" s="2" t="str">
        <f>'GMT DATA'!CS1</f>
        <v>pr.above.0.2mm.plus1SD</v>
      </c>
      <c r="CT1" s="2" t="str">
        <f>'GMT DATA'!CT1</f>
        <v>pr.above.25mm.minus1SD</v>
      </c>
      <c r="CU1" s="2" t="str">
        <f>CONCATENATE($A$1," Days with Precipitation Above 25mm ")</f>
        <v xml:space="preserve">Campsie Days with Precipitation Above 25mm </v>
      </c>
      <c r="CV1" s="2" t="str">
        <f>'GMT DATA'!CV1</f>
        <v>pr.above.25mm.plus1SD</v>
      </c>
      <c r="CW1" s="2" t="str">
        <f>'GMT DATA'!CW1</f>
        <v>winter.sondjfma.pr.as.snow.minus1SD</v>
      </c>
      <c r="CX1" s="2" t="str">
        <f>CONCATENATE($A$1," Percentage of Winter Precipitation as Snow")</f>
        <v>Campsie Percentage of Winter Precipitation as Snow</v>
      </c>
      <c r="CY1" s="2" t="str">
        <f>'GMT DATA'!CY1</f>
        <v>winter.sondjfma.pr.as.snow.plus1SD</v>
      </c>
      <c r="CZ1" s="2" t="str">
        <f>'GMT DATA'!CZ1</f>
        <v>annual.heat.moisture.index.minus1SD</v>
      </c>
      <c r="DA1" s="2" t="str">
        <f>CONCATENATE($A$1," Annual Heat Moisture Index")</f>
        <v>Campsie Annual Heat Moisture Index</v>
      </c>
      <c r="DB1" s="2" t="str">
        <f>'GMT DATA'!DB1</f>
        <v>annual.heat.moisture.index.plus1SD</v>
      </c>
      <c r="DC1" s="2" t="str">
        <f>'GMT DATA'!DC1</f>
        <v>summer.heat.moisture.index.minus1SD</v>
      </c>
      <c r="DD1" s="2" t="str">
        <f>CONCATENATE($A$1," Summer Heat Moisture Index")</f>
        <v>Campsie Summer Heat Moisture Index</v>
      </c>
      <c r="DE1" s="2" t="str">
        <f>'GMT DATA'!DE1</f>
        <v>summer.heat.moisture.index.plus1SD</v>
      </c>
    </row>
    <row r="2" spans="1:109">
      <c r="A2" t="str">
        <f>IF(AND('GMT DATA'!A2&lt;&gt;"NA",'GMT DATA'!A2&lt;&gt;"Inf"),'GMT DATA'!A2,"")</f>
        <v>1980-2009</v>
      </c>
      <c r="B2" s="1" t="str">
        <f>IF(AND('GMT DATA'!B2&lt;&gt;"NA",'GMT DATA'!B2&lt;&gt;"Inf"),'GMT DATA'!B2,"")</f>
        <v/>
      </c>
      <c r="C2" s="1">
        <f>IF(AND('GMT DATA'!C2&lt;&gt;"NA",'GMT DATA'!C2&lt;&gt;"Inf"),'GMT DATA'!C2,"")</f>
        <v>-11.65049834</v>
      </c>
      <c r="D2" s="1" t="str">
        <f>IF(AND('GMT DATA'!D2&lt;&gt;"NA",'GMT DATA'!D2&lt;&gt;"Inf"),'GMT DATA'!D2,"")</f>
        <v/>
      </c>
      <c r="E2" s="1" t="str">
        <f>IF(AND('GMT DATA'!E2&lt;&gt;"NA",'GMT DATA'!E2&lt;&gt;"Inf"),'GMT DATA'!E2,"")</f>
        <v/>
      </c>
      <c r="F2" s="1">
        <f>IF(AND('GMT DATA'!F2&lt;&gt;"NA",'GMT DATA'!F2&lt;&gt;"Inf"),'GMT DATA'!F2,"")</f>
        <v>15.087385340000001</v>
      </c>
      <c r="G2" s="1" t="str">
        <f>IF(AND('GMT DATA'!G2&lt;&gt;"NA",'GMT DATA'!G2&lt;&gt;"Inf"),'GMT DATA'!G2,"")</f>
        <v/>
      </c>
      <c r="H2" s="1" t="str">
        <f>IF(AND('GMT DATA'!H2&lt;&gt;"NA",'GMT DATA'!H2&lt;&gt;"Inf"),'GMT DATA'!H2,"")</f>
        <v/>
      </c>
      <c r="I2" s="1">
        <f>IF(AND('GMT DATA'!I2&lt;&gt;"NA",'GMT DATA'!I2&lt;&gt;"Inf"),'GMT DATA'!I2,"")</f>
        <v>13.77116582</v>
      </c>
      <c r="J2" s="1" t="str">
        <f>IF(AND('GMT DATA'!J2&lt;&gt;"NA",'GMT DATA'!J2&lt;&gt;"Inf"),'GMT DATA'!J2,"")</f>
        <v/>
      </c>
      <c r="K2" s="1" t="str">
        <f>IF(AND('GMT DATA'!K2&lt;&gt;"NA",'GMT DATA'!K2&lt;&gt;"Inf"),'GMT DATA'!K2,"")</f>
        <v/>
      </c>
      <c r="L2" s="1">
        <f>IF(AND('GMT DATA'!L2&lt;&gt;"NA",'GMT DATA'!L2&lt;&gt;"Inf"),'GMT DATA'!L2,"")</f>
        <v>-12.923209330000001</v>
      </c>
      <c r="M2" s="1" t="str">
        <f>IF(AND('GMT DATA'!M2&lt;&gt;"NA",'GMT DATA'!M2&lt;&gt;"Inf"),'GMT DATA'!M2,"")</f>
        <v/>
      </c>
      <c r="N2" s="1" t="str">
        <f>IF(AND('GMT DATA'!N2&lt;&gt;"NA",'GMT DATA'!N2&lt;&gt;"Inf"),'GMT DATA'!N2,"")</f>
        <v/>
      </c>
      <c r="O2" s="1">
        <f>IF(AND('GMT DATA'!O2&lt;&gt;"NA",'GMT DATA'!O2&lt;&gt;"Inf"),'GMT DATA'!O2,"")</f>
        <v>16.291107149999998</v>
      </c>
      <c r="P2" s="1" t="str">
        <f>IF(AND('GMT DATA'!P2&lt;&gt;"NA",'GMT DATA'!P2&lt;&gt;"Inf"),'GMT DATA'!P2,"")</f>
        <v/>
      </c>
      <c r="Q2" s="1" t="str">
        <f>IF(AND('GMT DATA'!Q2&lt;&gt;"NA",'GMT DATA'!Q2&lt;&gt;"Inf"),'GMT DATA'!Q2,"")</f>
        <v/>
      </c>
      <c r="R2" s="1">
        <f>IF(AND('GMT DATA'!R2&lt;&gt;"NA",'GMT DATA'!R2&lt;&gt;"Inf"),'GMT DATA'!R2,"")</f>
        <v>-41.55</v>
      </c>
      <c r="S2" s="1" t="str">
        <f>IF(AND('GMT DATA'!S2&lt;&gt;"NA",'GMT DATA'!S2&lt;&gt;"Inf"),'GMT DATA'!S2,"")</f>
        <v/>
      </c>
      <c r="T2" s="1" t="str">
        <f>IF(AND('GMT DATA'!T2&lt;&gt;"NA",'GMT DATA'!T2&lt;&gt;"Inf"),'GMT DATA'!T2,"")</f>
        <v/>
      </c>
      <c r="U2" s="1">
        <f>IF(AND('GMT DATA'!U2&lt;&gt;"NA",'GMT DATA'!U2&lt;&gt;"Inf"),'GMT DATA'!U2,"")</f>
        <v>21.991666670000001</v>
      </c>
      <c r="V2" s="1" t="str">
        <f>IF(AND('GMT DATA'!V2&lt;&gt;"NA",'GMT DATA'!V2&lt;&gt;"Inf"),'GMT DATA'!V2,"")</f>
        <v/>
      </c>
      <c r="W2" s="1" t="str">
        <f>IF(AND('GMT DATA'!W2&lt;&gt;"NA",'GMT DATA'!W2&lt;&gt;"Inf"),'GMT DATA'!W2,"")</f>
        <v/>
      </c>
      <c r="X2" s="1">
        <f>IF(AND('GMT DATA'!X2&lt;&gt;"NA",'GMT DATA'!X2&lt;&gt;"Inf"),'GMT DATA'!X2,"")</f>
        <v>33.799999999999997</v>
      </c>
      <c r="Y2" s="1" t="str">
        <f>IF(AND('GMT DATA'!Y2&lt;&gt;"NA",'GMT DATA'!Y2&lt;&gt;"Inf"),'GMT DATA'!Y2,"")</f>
        <v/>
      </c>
      <c r="Z2" s="1" t="str">
        <f>IF(AND('GMT DATA'!Z2&lt;&gt;"NA",'GMT DATA'!Z2&lt;&gt;"Inf"),'GMT DATA'!Z2,"")</f>
        <v/>
      </c>
      <c r="AA2" s="1">
        <f>IF(AND('GMT DATA'!AA2&lt;&gt;"NA",'GMT DATA'!AA2&lt;&gt;"Inf"),'GMT DATA'!AA2,"")</f>
        <v>4.4666666670000001</v>
      </c>
      <c r="AB2" s="1" t="str">
        <f>IF(AND('GMT DATA'!AB2&lt;&gt;"NA",'GMT DATA'!AB2&lt;&gt;"Inf"),'GMT DATA'!AB2,"")</f>
        <v/>
      </c>
      <c r="AC2" s="1" t="str">
        <f>IF(AND('GMT DATA'!AC2&lt;&gt;"NA",'GMT DATA'!AC2&lt;&gt;"Inf"),'GMT DATA'!AC2,"")</f>
        <v/>
      </c>
      <c r="AD2" s="1">
        <f>IF(AND('GMT DATA'!AD2&lt;&gt;"NA",'GMT DATA'!AD2&lt;&gt;"Inf"),'GMT DATA'!AD2,"")</f>
        <v>268.6333333</v>
      </c>
      <c r="AE2" s="1" t="str">
        <f>IF(AND('GMT DATA'!AE2&lt;&gt;"NA",'GMT DATA'!AE2&lt;&gt;"Inf"),'GMT DATA'!AE2,"")</f>
        <v/>
      </c>
      <c r="AF2" s="1" t="str">
        <f>IF(AND('GMT DATA'!AF2&lt;&gt;"NA",'GMT DATA'!AF2&lt;&gt;"Inf"),'GMT DATA'!AF2,"")</f>
        <v/>
      </c>
      <c r="AG2" s="1">
        <f>IF(AND('GMT DATA'!AG2&lt;&gt;"NA",'GMT DATA'!AG2&lt;&gt;"Inf"),'GMT DATA'!AG2,"")</f>
        <v>12.7</v>
      </c>
      <c r="AH2" s="1" t="str">
        <f>IF(AND('GMT DATA'!AH2&lt;&gt;"NA",'GMT DATA'!AH2&lt;&gt;"Inf"),'GMT DATA'!AH2,"")</f>
        <v/>
      </c>
      <c r="AI2" s="1" t="str">
        <f>IF(AND('GMT DATA'!AI2&lt;&gt;"NA",'GMT DATA'!AI2&lt;&gt;"Inf"),'GMT DATA'!AI2,"")</f>
        <v/>
      </c>
      <c r="AJ2" s="1">
        <f>IF(AND('GMT DATA'!AJ2&lt;&gt;"NA",'GMT DATA'!AJ2&lt;&gt;"Inf"),'GMT DATA'!AJ2,"")</f>
        <v>245.9</v>
      </c>
      <c r="AK2" s="1" t="str">
        <f>IF(AND('GMT DATA'!AK2&lt;&gt;"NA",'GMT DATA'!AK2&lt;&gt;"Inf"),'GMT DATA'!AK2,"")</f>
        <v/>
      </c>
      <c r="AL2" s="1" t="str">
        <f>IF(AND('GMT DATA'!AL2&lt;&gt;"NA",'GMT DATA'!AL2&lt;&gt;"Inf"),'GMT DATA'!AL2,"")</f>
        <v/>
      </c>
      <c r="AM2" s="1">
        <f>IF(AND('GMT DATA'!AM2&lt;&gt;"NA",'GMT DATA'!AM2&lt;&gt;"Inf"),'GMT DATA'!AM2,"")</f>
        <v>150.69999999999999</v>
      </c>
      <c r="AN2" s="1" t="str">
        <f>IF(AND('GMT DATA'!AN2&lt;&gt;"NA",'GMT DATA'!AN2&lt;&gt;"Inf"),'GMT DATA'!AN2,"")</f>
        <v/>
      </c>
      <c r="AO2" s="1" t="str">
        <f>IF(AND('GMT DATA'!AO2&lt;&gt;"NA",'GMT DATA'!AO2&lt;&gt;"Inf"),'GMT DATA'!AO2,"")</f>
        <v/>
      </c>
      <c r="AP2" s="1">
        <f>IF(AND('GMT DATA'!AP2&lt;&gt;"NA",'GMT DATA'!AP2&lt;&gt;"Inf"),'GMT DATA'!AP2,"")</f>
        <v>95.2</v>
      </c>
      <c r="AQ2" s="1" t="str">
        <f>IF(AND('GMT DATA'!AQ2&lt;&gt;"NA",'GMT DATA'!AQ2&lt;&gt;"Inf"),'GMT DATA'!AQ2,"")</f>
        <v/>
      </c>
      <c r="AR2" s="1" t="str">
        <f>IF(AND('GMT DATA'!AR2&lt;&gt;"NA",'GMT DATA'!AR2&lt;&gt;"Inf"),'GMT DATA'!AR2,"")</f>
        <v/>
      </c>
      <c r="AS2" s="1">
        <f>IF(AND('GMT DATA'!AS2&lt;&gt;"NA",'GMT DATA'!AS2&lt;&gt;"Inf"),'GMT DATA'!AS2,"")</f>
        <v>112.6896552</v>
      </c>
      <c r="AT2" s="1" t="str">
        <f>IF(AND('GMT DATA'!AT2&lt;&gt;"NA",'GMT DATA'!AT2&lt;&gt;"Inf"),'GMT DATA'!AT2,"")</f>
        <v/>
      </c>
      <c r="AU2" s="1" t="str">
        <f>IF(AND('GMT DATA'!AU2&lt;&gt;"NA",'GMT DATA'!AU2&lt;&gt;"Inf"),'GMT DATA'!AU2,"")</f>
        <v/>
      </c>
      <c r="AV2" s="1">
        <f>IF(AND('GMT DATA'!AV2&lt;&gt;"NA",'GMT DATA'!AV2&lt;&gt;"Inf"),'GMT DATA'!AV2,"")</f>
        <v>263.6896552</v>
      </c>
      <c r="AW2" s="1" t="str">
        <f>IF(AND('GMT DATA'!AW2&lt;&gt;"NA",'GMT DATA'!AW2&lt;&gt;"Inf"),'GMT DATA'!AW2,"")</f>
        <v/>
      </c>
      <c r="AX2" s="1" t="str">
        <f>IF(AND('GMT DATA'!AX2&lt;&gt;"NA",'GMT DATA'!AX2&lt;&gt;"Inf"),'GMT DATA'!AX2,"")</f>
        <v/>
      </c>
      <c r="AY2" s="1">
        <f>IF(AND('GMT DATA'!AY2&lt;&gt;"NA",'GMT DATA'!AY2&lt;&gt;"Inf"),'GMT DATA'!AY2,"")</f>
        <v>152</v>
      </c>
      <c r="AZ2" s="1" t="str">
        <f>IF(AND('GMT DATA'!AZ2&lt;&gt;"NA",'GMT DATA'!AZ2&lt;&gt;"Inf"),'GMT DATA'!AZ2,"")</f>
        <v/>
      </c>
      <c r="BA2" s="1" t="str">
        <f>IF(AND('GMT DATA'!BA2&lt;&gt;"NA",'GMT DATA'!BA2&lt;&gt;"Inf"),'GMT DATA'!BA2,"")</f>
        <v/>
      </c>
      <c r="BB2" s="1">
        <f>IF(AND('GMT DATA'!BB2&lt;&gt;"NA",'GMT DATA'!BB2&lt;&gt;"Inf"),'GMT DATA'!BB2,"")</f>
        <v>2305.4866699999998</v>
      </c>
      <c r="BC2" s="1" t="str">
        <f>IF(AND('GMT DATA'!BC2&lt;&gt;"NA",'GMT DATA'!BC2&lt;&gt;"Inf"),'GMT DATA'!BC2,"")</f>
        <v/>
      </c>
      <c r="BD2" s="1" t="str">
        <f>IF(AND('GMT DATA'!BD2&lt;&gt;"NA",'GMT DATA'!BD2&lt;&gt;"Inf"),'GMT DATA'!BD2,"")</f>
        <v/>
      </c>
      <c r="BE2" s="1">
        <f>IF(AND('GMT DATA'!BE2&lt;&gt;"NA",'GMT DATA'!BE2&lt;&gt;"Inf"),'GMT DATA'!BE2,"")</f>
        <v>1310.43667</v>
      </c>
      <c r="BF2" s="1" t="str">
        <f>IF(AND('GMT DATA'!BF2&lt;&gt;"NA",'GMT DATA'!BF2&lt;&gt;"Inf"),'GMT DATA'!BF2,"")</f>
        <v/>
      </c>
      <c r="BG2" s="1" t="str">
        <f>IF(AND('GMT DATA'!BG2&lt;&gt;"NA",'GMT DATA'!BG2&lt;&gt;"Inf"),'GMT DATA'!BG2,"")</f>
        <v/>
      </c>
      <c r="BH2" s="1">
        <f>IF(AND('GMT DATA'!BH2&lt;&gt;"NA",'GMT DATA'!BH2&lt;&gt;"Inf"),'GMT DATA'!BH2,"")</f>
        <v>1142.6366700000001</v>
      </c>
      <c r="BI2" s="1" t="str">
        <f>IF(AND('GMT DATA'!BI2&lt;&gt;"NA",'GMT DATA'!BI2&lt;&gt;"Inf"),'GMT DATA'!BI2,"")</f>
        <v/>
      </c>
      <c r="BJ2" s="1" t="str">
        <f>IF(AND('GMT DATA'!BJ2&lt;&gt;"NA",'GMT DATA'!BJ2&lt;&gt;"Inf"),'GMT DATA'!BJ2,"")</f>
        <v/>
      </c>
      <c r="BK2" s="1">
        <f>IF(AND('GMT DATA'!BK2&lt;&gt;"NA",'GMT DATA'!BK2&lt;&gt;"Inf"),'GMT DATA'!BK2,"")</f>
        <v>984.86166990000004</v>
      </c>
      <c r="BL2" s="1" t="str">
        <f>IF(AND('GMT DATA'!BL2&lt;&gt;"NA",'GMT DATA'!BL2&lt;&gt;"Inf"),'GMT DATA'!BL2,"")</f>
        <v/>
      </c>
      <c r="BM2" s="1" t="str">
        <f>IF(AND('GMT DATA'!BM2&lt;&gt;"NA",'GMT DATA'!BM2&lt;&gt;"Inf"),'GMT DATA'!BM2,"")</f>
        <v/>
      </c>
      <c r="BN2" s="1">
        <f>IF(AND('GMT DATA'!BN2&lt;&gt;"NA",'GMT DATA'!BN2&lt;&gt;"Inf"),'GMT DATA'!BN2,"")</f>
        <v>574.76999920000003</v>
      </c>
      <c r="BO2" s="1" t="str">
        <f>IF(AND('GMT DATA'!BO2&lt;&gt;"NA",'GMT DATA'!BO2&lt;&gt;"Inf"),'GMT DATA'!BO2,"")</f>
        <v/>
      </c>
      <c r="BP2" s="1" t="str">
        <f>IF(AND('GMT DATA'!BP2&lt;&gt;"NA",'GMT DATA'!BP2&lt;&gt;"Inf"),'GMT DATA'!BP2,"")</f>
        <v/>
      </c>
      <c r="BQ2" s="1">
        <f>IF(AND('GMT DATA'!BQ2&lt;&gt;"NA",'GMT DATA'!BQ2&lt;&gt;"Inf"),'GMT DATA'!BQ2,"")</f>
        <v>129.76833339999999</v>
      </c>
      <c r="BR2" s="1" t="str">
        <f>IF(AND('GMT DATA'!BR2&lt;&gt;"NA",'GMT DATA'!BR2&lt;&gt;"Inf"),'GMT DATA'!BR2,"")</f>
        <v/>
      </c>
      <c r="BS2" s="1" t="str">
        <f>IF(AND('GMT DATA'!BS2&lt;&gt;"NA",'GMT DATA'!BS2&lt;&gt;"Inf"),'GMT DATA'!BS2,"")</f>
        <v/>
      </c>
      <c r="BT2" s="1">
        <f>IF(AND('GMT DATA'!BT2&lt;&gt;"NA",'GMT DATA'!BT2&lt;&gt;"Inf"),'GMT DATA'!BT2,"")</f>
        <v>5567.4050129999996</v>
      </c>
      <c r="BU2" s="1" t="str">
        <f>IF(AND('GMT DATA'!BU2&lt;&gt;"NA",'GMT DATA'!BU2&lt;&gt;"Inf"),'GMT DATA'!BU2,"")</f>
        <v/>
      </c>
      <c r="BV2" s="1" t="str">
        <f>IF(AND('GMT DATA'!BV2&lt;&gt;"NA",'GMT DATA'!BV2&lt;&gt;"Inf"),'GMT DATA'!BV2,"")</f>
        <v/>
      </c>
      <c r="BW2" s="1">
        <f>IF(AND('GMT DATA'!BW2&lt;&gt;"NA",'GMT DATA'!BW2&lt;&gt;"Inf"),'GMT DATA'!BW2,"")</f>
        <v>1813.0741290000001</v>
      </c>
      <c r="BX2" s="1" t="str">
        <f>IF(AND('GMT DATA'!BX2&lt;&gt;"NA",'GMT DATA'!BX2&lt;&gt;"Inf"),'GMT DATA'!BX2,"")</f>
        <v/>
      </c>
      <c r="BY2" s="1" t="str">
        <f>IF(AND('GMT DATA'!BY2&lt;&gt;"NA",'GMT DATA'!BY2&lt;&gt;"Inf"),'GMT DATA'!BY2,"")</f>
        <v/>
      </c>
      <c r="BZ2" s="1">
        <f>IF(AND('GMT DATA'!BZ2&lt;&gt;"NA",'GMT DATA'!BZ2&lt;&gt;"Inf"),'GMT DATA'!BZ2,"")</f>
        <v>177.00666580000001</v>
      </c>
      <c r="CA2" s="1" t="str">
        <f>IF(AND('GMT DATA'!CA2&lt;&gt;"NA",'GMT DATA'!CA2&lt;&gt;"Inf"),'GMT DATA'!CA2,"")</f>
        <v/>
      </c>
      <c r="CB2" s="1" t="str">
        <f>IF(AND('GMT DATA'!CB2&lt;&gt;"NA",'GMT DATA'!CB2&lt;&gt;"Inf"),'GMT DATA'!CB2,"")</f>
        <v/>
      </c>
      <c r="CC2" s="1">
        <f>IF(AND('GMT DATA'!CC2&lt;&gt;"NA",'GMT DATA'!CC2&lt;&gt;"Inf"),'GMT DATA'!CC2,"")</f>
        <v>243.37666780000001</v>
      </c>
      <c r="CD2" s="1" t="str">
        <f>IF(AND('GMT DATA'!CD2&lt;&gt;"NA",'GMT DATA'!CD2&lt;&gt;"Inf"),'GMT DATA'!CD2,"")</f>
        <v/>
      </c>
      <c r="CE2" s="1" t="str">
        <f>IF(AND('GMT DATA'!CE2&lt;&gt;"NA",'GMT DATA'!CE2&lt;&gt;"Inf"),'GMT DATA'!CE2,"")</f>
        <v/>
      </c>
      <c r="CF2" s="1">
        <f>IF(AND('GMT DATA'!CF2&lt;&gt;"NA",'GMT DATA'!CF2&lt;&gt;"Inf"),'GMT DATA'!CF2,"")</f>
        <v>279.56333519999998</v>
      </c>
      <c r="CG2" s="1" t="str">
        <f>IF(AND('GMT DATA'!CG2&lt;&gt;"NA",'GMT DATA'!CG2&lt;&gt;"Inf"),'GMT DATA'!CG2,"")</f>
        <v/>
      </c>
      <c r="CH2" s="1" t="str">
        <f>IF(AND('GMT DATA'!CH2&lt;&gt;"NA",'GMT DATA'!CH2&lt;&gt;"Inf"),'GMT DATA'!CH2,"")</f>
        <v/>
      </c>
      <c r="CI2" s="1">
        <f>IF(AND('GMT DATA'!CI2&lt;&gt;"NA",'GMT DATA'!CI2&lt;&gt;"Inf"),'GMT DATA'!CI2,"")</f>
        <v>37.059999779999998</v>
      </c>
      <c r="CJ2" s="1" t="str">
        <f>IF(AND('GMT DATA'!CJ2&lt;&gt;"NA",'GMT DATA'!CJ2&lt;&gt;"Inf"),'GMT DATA'!CJ2,"")</f>
        <v/>
      </c>
      <c r="CK2" s="1" t="str">
        <f>IF(AND('GMT DATA'!CK2&lt;&gt;"NA",'GMT DATA'!CK2&lt;&gt;"Inf"),'GMT DATA'!CK2,"")</f>
        <v/>
      </c>
      <c r="CL2" s="1">
        <f>IF(AND('GMT DATA'!CL2&lt;&gt;"NA",'GMT DATA'!CL2&lt;&gt;"Inf"),'GMT DATA'!CL2,"")</f>
        <v>191.7333333</v>
      </c>
      <c r="CM2" s="1" t="str">
        <f>IF(AND('GMT DATA'!CM2&lt;&gt;"NA",'GMT DATA'!CM2&lt;&gt;"Inf"),'GMT DATA'!CM2,"")</f>
        <v/>
      </c>
      <c r="CN2" s="1" t="str">
        <f>IF(AND('GMT DATA'!CN2&lt;&gt;"NA",'GMT DATA'!CN2&lt;&gt;"Inf"),'GMT DATA'!CN2,"")</f>
        <v/>
      </c>
      <c r="CO2" s="1">
        <f>IF(AND('GMT DATA'!CO2&lt;&gt;"NA",'GMT DATA'!CO2&lt;&gt;"Inf"),'GMT DATA'!CO2,"")</f>
        <v>74.966666669999995</v>
      </c>
      <c r="CP2" s="1" t="str">
        <f>IF(AND('GMT DATA'!CP2&lt;&gt;"NA",'GMT DATA'!CP2&lt;&gt;"Inf"),'GMT DATA'!CP2,"")</f>
        <v/>
      </c>
      <c r="CQ2" s="1" t="str">
        <f>IF(AND('GMT DATA'!CQ2&lt;&gt;"NA",'GMT DATA'!CQ2&lt;&gt;"Inf"),'GMT DATA'!CQ2,"")</f>
        <v/>
      </c>
      <c r="CR2" s="1">
        <f>IF(AND('GMT DATA'!CR2&lt;&gt;"NA",'GMT DATA'!CR2&lt;&gt;"Inf"),'GMT DATA'!CR2,"")</f>
        <v>98.5</v>
      </c>
      <c r="CS2" s="1" t="str">
        <f>IF(AND('GMT DATA'!CS2&lt;&gt;"NA",'GMT DATA'!CS2&lt;&gt;"Inf"),'GMT DATA'!CS2,"")</f>
        <v/>
      </c>
      <c r="CT2" s="1" t="str">
        <f>IF(AND('GMT DATA'!CT2&lt;&gt;"NA",'GMT DATA'!CT2&lt;&gt;"Inf"),'GMT DATA'!CT2,"")</f>
        <v/>
      </c>
      <c r="CU2" s="1">
        <f>IF(AND('GMT DATA'!CU2&lt;&gt;"NA",'GMT DATA'!CU2&lt;&gt;"Inf"),'GMT DATA'!CU2,"")</f>
        <v>1.6666666670000001</v>
      </c>
      <c r="CV2" s="1" t="str">
        <f>IF(AND('GMT DATA'!CV2&lt;&gt;"NA",'GMT DATA'!CV2&lt;&gt;"Inf"),'GMT DATA'!CV2,"")</f>
        <v/>
      </c>
      <c r="CW2" s="1" t="str">
        <f>IF(AND('GMT DATA'!CW2&lt;&gt;"NA",'GMT DATA'!CW2&lt;&gt;"Inf"),'GMT DATA'!CW2,"")</f>
        <v/>
      </c>
      <c r="CX2" s="1">
        <f>IF(AND('GMT DATA'!CX2&lt;&gt;"NA",'GMT DATA'!CX2&lt;&gt;"Inf"),'GMT DATA'!CX2,"")</f>
        <v>50.273468909999998</v>
      </c>
      <c r="CY2" s="1" t="str">
        <f>IF(AND('GMT DATA'!CY2&lt;&gt;"NA",'GMT DATA'!CY2&lt;&gt;"Inf"),'GMT DATA'!CY2,"")</f>
        <v/>
      </c>
      <c r="CZ2" s="1" t="str">
        <f>IF(AND('GMT DATA'!CZ2&lt;&gt;"NA",'GMT DATA'!CZ2&lt;&gt;"Inf"),'GMT DATA'!CZ2,"")</f>
        <v/>
      </c>
      <c r="DA2" s="1">
        <f>IF(AND('GMT DATA'!DA2&lt;&gt;"NA",'GMT DATA'!DA2&lt;&gt;"Inf"),'GMT DATA'!DA2,"")</f>
        <v>28.379871049999998</v>
      </c>
      <c r="DB2" s="1" t="str">
        <f>IF(AND('GMT DATA'!DB2&lt;&gt;"NA",'GMT DATA'!DB2&lt;&gt;"Inf"),'GMT DATA'!DB2,"")</f>
        <v/>
      </c>
      <c r="DC2" s="1" t="str">
        <f>IF(AND('GMT DATA'!DC2&lt;&gt;"NA",'GMT DATA'!DC2&lt;&gt;"Inf"),'GMT DATA'!DC2,"")</f>
        <v/>
      </c>
      <c r="DD2" s="1">
        <f>IF(AND('GMT DATA'!DD2&lt;&gt;"NA",'GMT DATA'!DD2&lt;&gt;"Inf"),'GMT DATA'!DD2,"")</f>
        <v>62.074787649999998</v>
      </c>
      <c r="DE2" s="1" t="str">
        <f>IF(AND('GMT DATA'!DE2&lt;&gt;"NA",'GMT DATA'!DE2&lt;&gt;"Inf"),'GMT DATA'!DE2,"")</f>
        <v/>
      </c>
    </row>
    <row r="3" spans="1:109">
      <c r="A3" t="str">
        <f>IF(AND('GMT DATA'!A3&lt;&gt;"NA",'GMT DATA'!A3&lt;&gt;"Inf"),'GMT DATA'!A3,"")</f>
        <v>+1C</v>
      </c>
      <c r="B3" s="1">
        <f>IF(AND('GMT DATA'!B3&lt;&gt;"NA",'GMT DATA'!B3&lt;&gt;"Inf"),'GMT DATA'!C3-'GMT DATA'!B3,"")</f>
        <v>0.77691326100000013</v>
      </c>
      <c r="C3" s="1">
        <f>IF(AND('GMT DATA'!C3&lt;&gt;"NA",'GMT DATA'!C3&lt;&gt;"Inf"),'GMT DATA'!C3,"")</f>
        <v>1.5341106120000001</v>
      </c>
      <c r="D3" s="1">
        <f>IF(AND('GMT DATA'!D3&lt;&gt;"NA",'GMT DATA'!D3&lt;&gt;"Inf"),'GMT DATA'!D3-'GMT DATA'!C3,"")</f>
        <v>0.77691325999999972</v>
      </c>
      <c r="E3" s="1">
        <f>IF(AND('GMT DATA'!E3&lt;&gt;"NA",'GMT DATA'!E3&lt;&gt;"Inf"),'GMT DATA'!F3-'GMT DATA'!E3,"")</f>
        <v>0.44655211500000003</v>
      </c>
      <c r="F3" s="1">
        <f>IF(AND('GMT DATA'!F3&lt;&gt;"NA",'GMT DATA'!F3&lt;&gt;"Inf"),'GMT DATA'!F3,"")</f>
        <v>1.101831743</v>
      </c>
      <c r="G3" s="1">
        <f>IF(AND('GMT DATA'!G3&lt;&gt;"NA",'GMT DATA'!G3&lt;&gt;"Inf"),'GMT DATA'!G3-'GMT DATA'!F3,"")</f>
        <v>0.44655211600000011</v>
      </c>
      <c r="H3" s="1">
        <f>IF(AND('GMT DATA'!H3&lt;&gt;"NA",'GMT DATA'!H3&lt;&gt;"Inf"),'GMT DATA'!I3-'GMT DATA'!H3,"")</f>
        <v>0.38959387300000015</v>
      </c>
      <c r="I3" s="1">
        <f>IF(AND('GMT DATA'!I3&lt;&gt;"NA",'GMT DATA'!I3&lt;&gt;"Inf"),'GMT DATA'!I3,"")</f>
        <v>1.0718806620000001</v>
      </c>
      <c r="J3" s="1">
        <f>IF(AND('GMT DATA'!J3&lt;&gt;"NA",'GMT DATA'!J3&lt;&gt;"Inf"),'GMT DATA'!J3-'GMT DATA'!I3,"")</f>
        <v>0.38959387199999984</v>
      </c>
      <c r="K3" s="1">
        <f>IF(AND('GMT DATA'!K3&lt;&gt;"NA",'GMT DATA'!K3&lt;&gt;"Inf"),'GMT DATA'!L3-'GMT DATA'!K3,"")</f>
        <v>1.0738161479999999</v>
      </c>
      <c r="L3" s="1">
        <f>IF(AND('GMT DATA'!L3&lt;&gt;"NA",'GMT DATA'!L3&lt;&gt;"Inf"),'GMT DATA'!L3,"")</f>
        <v>1.7189499989999999</v>
      </c>
      <c r="M3" s="1">
        <f>IF(AND('GMT DATA'!M3&lt;&gt;"NA",'GMT DATA'!M3&lt;&gt;"Inf"),'GMT DATA'!M3-'GMT DATA'!L3,"")</f>
        <v>1.0738161480000001</v>
      </c>
      <c r="N3" s="1">
        <f>IF(AND('GMT DATA'!N3&lt;&gt;"NA",'GMT DATA'!N3&lt;&gt;"Inf"),'GMT DATA'!O3-'GMT DATA'!N3,"")</f>
        <v>0.47194638900000008</v>
      </c>
      <c r="O3" s="1">
        <f>IF(AND('GMT DATA'!O3&lt;&gt;"NA",'GMT DATA'!O3&lt;&gt;"Inf"),'GMT DATA'!O3,"")</f>
        <v>1.0824132150000001</v>
      </c>
      <c r="P3" s="1">
        <f>IF(AND('GMT DATA'!P3&lt;&gt;"NA",'GMT DATA'!P3&lt;&gt;"Inf"),'GMT DATA'!P3-'GMT DATA'!O3,"")</f>
        <v>0.47194638999999983</v>
      </c>
      <c r="Q3" s="1">
        <f>IF(AND('GMT DATA'!Q3&lt;&gt;"NA",'GMT DATA'!Q3&lt;&gt;"Inf"),'GMT DATA'!R3-'GMT DATA'!Q3,"")</f>
        <v>1.4782344379999999</v>
      </c>
      <c r="R3" s="1">
        <f>IF(AND('GMT DATA'!R3&lt;&gt;"NA",'GMT DATA'!R3&lt;&gt;"Inf"),'GMT DATA'!R3,"")</f>
        <v>2.7925913549999999</v>
      </c>
      <c r="S3" s="1">
        <f>IF(AND('GMT DATA'!S3&lt;&gt;"NA",'GMT DATA'!S3&lt;&gt;"Inf"),'GMT DATA'!S3-'GMT DATA'!R3,"")</f>
        <v>1.4782344370000002</v>
      </c>
      <c r="T3" s="1">
        <f>IF(AND('GMT DATA'!T3&lt;&gt;"NA",'GMT DATA'!T3&lt;&gt;"Inf"),'GMT DATA'!U3-'GMT DATA'!T3,"")</f>
        <v>0.53977505200000009</v>
      </c>
      <c r="U3" s="1">
        <f>IF(AND('GMT DATA'!U3&lt;&gt;"NA",'GMT DATA'!U3&lt;&gt;"Inf"),'GMT DATA'!U3,"")</f>
        <v>1.164335686</v>
      </c>
      <c r="V3" s="1">
        <f>IF(AND('GMT DATA'!V3&lt;&gt;"NA",'GMT DATA'!V3&lt;&gt;"Inf"),'GMT DATA'!V3-'GMT DATA'!U3,"")</f>
        <v>0.53977505300000006</v>
      </c>
      <c r="W3" s="1">
        <f>IF(AND('GMT DATA'!W3&lt;&gt;"NA",'GMT DATA'!W3&lt;&gt;"Inf"),'GMT DATA'!X3-'GMT DATA'!W3,"")</f>
        <v>4.649342914</v>
      </c>
      <c r="X3" s="1">
        <f>IF(AND('GMT DATA'!X3&lt;&gt;"NA",'GMT DATA'!X3&lt;&gt;"Inf"),'GMT DATA'!X3,"")</f>
        <v>10.12190476</v>
      </c>
      <c r="Y3" s="1">
        <f>IF(AND('GMT DATA'!Y3&lt;&gt;"NA",'GMT DATA'!Y3&lt;&gt;"Inf"),'GMT DATA'!Y3-'GMT DATA'!X3,"")</f>
        <v>4.6493429200000005</v>
      </c>
      <c r="Z3" s="1">
        <f>IF(AND('GMT DATA'!Z3&lt;&gt;"NA",'GMT DATA'!Z3&lt;&gt;"Inf"),'GMT DATA'!AA3-'GMT DATA'!Z3,"")</f>
        <v>1.823731913</v>
      </c>
      <c r="AA3" s="1">
        <f>IF(AND('GMT DATA'!AA3&lt;&gt;"NA",'GMT DATA'!AA3&lt;&gt;"Inf"),'GMT DATA'!AA3,"")</f>
        <v>3.39</v>
      </c>
      <c r="AB3" s="1">
        <f>IF(AND('GMT DATA'!AB3&lt;&gt;"NA",'GMT DATA'!AB3&lt;&gt;"Inf"),'GMT DATA'!AB3-'GMT DATA'!AA3,"")</f>
        <v>1.823731913</v>
      </c>
      <c r="AC3" s="1">
        <f>IF(AND('GMT DATA'!AC3&lt;&gt;"NA",'GMT DATA'!AC3&lt;&gt;"Inf"),'GMT DATA'!AD3-'GMT DATA'!AC3,"")</f>
        <v>4.9141151000000001</v>
      </c>
      <c r="AD3" s="1">
        <f>IF(AND('GMT DATA'!AD3&lt;&gt;"NA",'GMT DATA'!AD3&lt;&gt;"Inf"),'GMT DATA'!AD3,"")</f>
        <v>-12.62166667</v>
      </c>
      <c r="AE3" s="1">
        <f>IF(AND('GMT DATA'!AE3&lt;&gt;"NA",'GMT DATA'!AE3&lt;&gt;"Inf"),'GMT DATA'!AE3-'GMT DATA'!AD3,"")</f>
        <v>4.9141151029999994</v>
      </c>
      <c r="AF3" s="1">
        <f>IF(AND('GMT DATA'!AF3&lt;&gt;"NA",'GMT DATA'!AF3&lt;&gt;"Inf"),'GMT DATA'!AG3-'GMT DATA'!AF3,"")</f>
        <v>2.4150142380000004</v>
      </c>
      <c r="AG3" s="1">
        <f>MAX(IF(AND('GMT DATA'!AG3&lt;&gt;"NA",'GMT DATA'!AG3&lt;&gt;"Inf"),'GMT DATA'!AG3,""),-AG$2)</f>
        <v>-4.5288095239999997</v>
      </c>
      <c r="AH3" s="1">
        <f>MAX(0,MIN(IF(AND('GMT DATA'!AH3&lt;&gt;"NA",'GMT DATA'!AH3&lt;&gt;"Inf"),'GMT DATA'!AH3-'GMT DATA'!AG3,""),AG3+AG$2))</f>
        <v>2.4150142379999995</v>
      </c>
      <c r="AI3" s="1">
        <f>IF(AND('GMT DATA'!AI3&lt;&gt;"NA",'GMT DATA'!AI3&lt;&gt;"Inf"),'GMT DATA'!AJ3-'GMT DATA'!AI3,"")</f>
        <v>6.556715831</v>
      </c>
      <c r="AJ3" s="1">
        <f>IF(AND('GMT DATA'!AJ3&lt;&gt;"NA",'GMT DATA'!AJ3&lt;&gt;"Inf"),'GMT DATA'!AJ3,"")</f>
        <v>8.0504761899999995</v>
      </c>
      <c r="AK3" s="1">
        <f>IF(AND('GMT DATA'!AK3&lt;&gt;"NA",'GMT DATA'!AK3&lt;&gt;"Inf"),'GMT DATA'!AK3-'GMT DATA'!AJ3,"")</f>
        <v>6.5567158299999999</v>
      </c>
      <c r="AL3" s="1">
        <f>IF(AND('GMT DATA'!AL3&lt;&gt;"NA",'GMT DATA'!AL3&lt;&gt;"Inf"),'GMT DATA'!AM3-'GMT DATA'!AL3,"")</f>
        <v>4.5483125510000004</v>
      </c>
      <c r="AM3" s="1">
        <f>IF(AND('GMT DATA'!AM3&lt;&gt;"NA",'GMT DATA'!AM3&lt;&gt;"Inf"),'GMT DATA'!AM3,"")</f>
        <v>-6.543571429</v>
      </c>
      <c r="AN3" s="1">
        <f>IF(AND('GMT DATA'!AN3&lt;&gt;"NA",'GMT DATA'!AN3&lt;&gt;"Inf"),'GMT DATA'!AN3-'GMT DATA'!AM3,"")</f>
        <v>4.5483125549999999</v>
      </c>
      <c r="AO3" s="1">
        <f>IF(AND('GMT DATA'!AO3&lt;&gt;"NA",'GMT DATA'!AO3&lt;&gt;"Inf"),'GMT DATA'!AP3-'GMT DATA'!AO3,"")</f>
        <v>8.6505287630000005</v>
      </c>
      <c r="AP3" s="1">
        <f>IF(AND('GMT DATA'!AP3&lt;&gt;"NA",'GMT DATA'!AP3&lt;&gt;"Inf"),'GMT DATA'!AP3,"")</f>
        <v>14.59404762</v>
      </c>
      <c r="AQ3" s="1">
        <f>IF(AND('GMT DATA'!AQ3&lt;&gt;"NA",'GMT DATA'!AQ3&lt;&gt;"Inf"),'GMT DATA'!AQ3-'GMT DATA'!AP3,"")</f>
        <v>8.650528760000002</v>
      </c>
      <c r="AR3" s="1">
        <f>IF(AND('GMT DATA'!AR3&lt;&gt;"NA",'GMT DATA'!AR3&lt;&gt;"Inf"),'GMT DATA'!AS3-'GMT DATA'!AR3,"")</f>
        <v>4.7218797230000007</v>
      </c>
      <c r="AS3" s="1">
        <f>IF(AND('GMT DATA'!AS3&lt;&gt;"NA",'GMT DATA'!AS3&lt;&gt;"Inf"),'GMT DATA'!AS3,"")</f>
        <v>-7.2016666669999996</v>
      </c>
      <c r="AT3" s="1">
        <f>IF(AND('GMT DATA'!AT3&lt;&gt;"NA",'GMT DATA'!AT3&lt;&gt;"Inf"),'GMT DATA'!AT3-'GMT DATA'!AS3,"")</f>
        <v>4.7218797289999994</v>
      </c>
      <c r="AU3" s="1">
        <f>IF(AND('GMT DATA'!AU3&lt;&gt;"NA",'GMT DATA'!AU3&lt;&gt;"Inf"),'GMT DATA'!AV3-'GMT DATA'!AU3,"")</f>
        <v>4.4536614500000002</v>
      </c>
      <c r="AV3" s="1">
        <f>IF(AND('GMT DATA'!AV3&lt;&gt;"NA",'GMT DATA'!AV3&lt;&gt;"Inf"),'GMT DATA'!AV3,"")</f>
        <v>5.835</v>
      </c>
      <c r="AW3" s="1">
        <f>IF(AND('GMT DATA'!AW3&lt;&gt;"NA",'GMT DATA'!AW3&lt;&gt;"Inf"),'GMT DATA'!AW3-'GMT DATA'!AV3,"")</f>
        <v>4.4536614499999994</v>
      </c>
      <c r="AX3" s="1">
        <f>IF(AND('GMT DATA'!AX3&lt;&gt;"NA",'GMT DATA'!AX3&lt;&gt;"Inf"),'GMT DATA'!AY3-'GMT DATA'!AX3,"")</f>
        <v>7.8571775080000004</v>
      </c>
      <c r="AY3" s="1">
        <f>IF(AND('GMT DATA'!AY3&lt;&gt;"NA",'GMT DATA'!AY3&lt;&gt;"Inf"),'GMT DATA'!AY3,"")</f>
        <v>13.036666670000001</v>
      </c>
      <c r="AZ3" s="1">
        <f>IF(AND('GMT DATA'!AZ3&lt;&gt;"NA",'GMT DATA'!AZ3&lt;&gt;"Inf"),'GMT DATA'!AZ3-'GMT DATA'!AY3,"")</f>
        <v>7.8571775000000006</v>
      </c>
      <c r="BA3" s="1">
        <f>IF(AND('GMT DATA'!BA3&lt;&gt;"NA",'GMT DATA'!BA3&lt;&gt;"Inf"),'GMT DATA'!BB3-'GMT DATA'!BA3,"")</f>
        <v>85.736771499999975</v>
      </c>
      <c r="BB3" s="1">
        <f>IF(AND('GMT DATA'!BB3&lt;&gt;"NA",'GMT DATA'!BB3&lt;&gt;"Inf"),'GMT DATA'!BB3,"")</f>
        <v>244.17424399999999</v>
      </c>
      <c r="BC3" s="1">
        <f>IF(AND('GMT DATA'!BC3&lt;&gt;"NA",'GMT DATA'!BC3&lt;&gt;"Inf"),'GMT DATA'!BC3-'GMT DATA'!BB3,"")</f>
        <v>85.736771400000009</v>
      </c>
      <c r="BD3" s="1">
        <f>IF(AND('GMT DATA'!BD3&lt;&gt;"NA",'GMT DATA'!BD3&lt;&gt;"Inf"),'GMT DATA'!BE3-'GMT DATA'!BD3,"")</f>
        <v>70.848919399999986</v>
      </c>
      <c r="BE3" s="1">
        <f>IF(AND('GMT DATA'!BE3&lt;&gt;"NA",'GMT DATA'!BE3&lt;&gt;"Inf"),'GMT DATA'!BE3,"")</f>
        <v>190.10324259999999</v>
      </c>
      <c r="BF3" s="1">
        <f>IF(AND('GMT DATA'!BF3&lt;&gt;"NA",'GMT DATA'!BF3&lt;&gt;"Inf"),'GMT DATA'!BF3-'GMT DATA'!BE3,"")</f>
        <v>70.848919300000034</v>
      </c>
      <c r="BG3" s="1">
        <f>IF(AND('GMT DATA'!BG3&lt;&gt;"NA",'GMT DATA'!BG3&lt;&gt;"Inf"),'GMT DATA'!BH3-'GMT DATA'!BG3,"")</f>
        <v>67.171960099999993</v>
      </c>
      <c r="BH3" s="1">
        <f>IF(AND('GMT DATA'!BH3&lt;&gt;"NA",'GMT DATA'!BH3&lt;&gt;"Inf"),'GMT DATA'!BH3,"")</f>
        <v>179.24591469999999</v>
      </c>
      <c r="BI3" s="1">
        <f>IF(AND('GMT DATA'!BI3&lt;&gt;"NA",'GMT DATA'!BI3&lt;&gt;"Inf"),'GMT DATA'!BI3-'GMT DATA'!BH3,"")</f>
        <v>67.171960100000007</v>
      </c>
      <c r="BJ3" s="1">
        <f>IF(AND('GMT DATA'!BJ3&lt;&gt;"NA",'GMT DATA'!BJ3&lt;&gt;"Inf"),'GMT DATA'!BK3-'GMT DATA'!BJ3,"")</f>
        <v>63.485602099999994</v>
      </c>
      <c r="BK3" s="1">
        <f>IF(AND('GMT DATA'!BK3&lt;&gt;"NA",'GMT DATA'!BK3&lt;&gt;"Inf"),'GMT DATA'!BK3,"")</f>
        <v>168.43455159999999</v>
      </c>
      <c r="BL3" s="1">
        <f>IF(AND('GMT DATA'!BL3&lt;&gt;"NA",'GMT DATA'!BL3&lt;&gt;"Inf"),'GMT DATA'!BL3-'GMT DATA'!BK3,"")</f>
        <v>63.485602</v>
      </c>
      <c r="BM3" s="1">
        <f>IF(AND('GMT DATA'!BM3&lt;&gt;"NA",'GMT DATA'!BM3&lt;&gt;"Inf"),'GMT DATA'!BN3-'GMT DATA'!BM3,"")</f>
        <v>52.666309530000021</v>
      </c>
      <c r="BN3" s="1">
        <f>IF(AND('GMT DATA'!BN3&lt;&gt;"NA",'GMT DATA'!BN3&lt;&gt;"Inf"),'GMT DATA'!BN3,"")</f>
        <v>134.59839830000001</v>
      </c>
      <c r="BO3" s="1">
        <f>IF(AND('GMT DATA'!BO3&lt;&gt;"NA",'GMT DATA'!BO3&lt;&gt;"Inf"),'GMT DATA'!BO3-'GMT DATA'!BN3,"")</f>
        <v>52.666309499999983</v>
      </c>
      <c r="BP3" s="1">
        <f>IF(AND('GMT DATA'!BP3&lt;&gt;"NA",'GMT DATA'!BP3&lt;&gt;"Inf"),'GMT DATA'!BQ3-'GMT DATA'!BP3,"")</f>
        <v>30.237056769999995</v>
      </c>
      <c r="BQ3" s="1">
        <f>IF(AND('GMT DATA'!BQ3&lt;&gt;"NA",'GMT DATA'!BQ3&lt;&gt;"Inf"),'GMT DATA'!BQ3,"")</f>
        <v>70.131855389999998</v>
      </c>
      <c r="BR3" s="1">
        <f>IF(AND('GMT DATA'!BR3&lt;&gt;"NA",'GMT DATA'!BR3&lt;&gt;"Inf"),'GMT DATA'!BR3-'GMT DATA'!BQ3,"")</f>
        <v>30.237056710000005</v>
      </c>
      <c r="BS3" s="1">
        <f>IF(AND('GMT DATA'!BS3&lt;&gt;"NA",'GMT DATA'!BS3&lt;&gt;"Inf"),'GMT DATA'!BT3-'GMT DATA'!BS3,"")</f>
        <v>148.8217535</v>
      </c>
      <c r="BT3" s="1">
        <f>IF(AND('GMT DATA'!BT3&lt;&gt;"NA",'GMT DATA'!BT3&lt;&gt;"Inf"),'GMT DATA'!BT3,"")</f>
        <v>-434.07848890000002</v>
      </c>
      <c r="BU3" s="1">
        <f>IF(AND('GMT DATA'!BU3&lt;&gt;"NA",'GMT DATA'!BU3&lt;&gt;"Inf"),'GMT DATA'!BU3-'GMT DATA'!BT3,"")</f>
        <v>148.8217535</v>
      </c>
      <c r="BV3" s="1">
        <f>IF(AND('GMT DATA'!BV3&lt;&gt;"NA",'GMT DATA'!BV3&lt;&gt;"Inf"),'GMT DATA'!BW3-'GMT DATA'!BV3,"")</f>
        <v>118.14914249999998</v>
      </c>
      <c r="BW3" s="1">
        <f>IF(AND('GMT DATA'!BW3&lt;&gt;"NA",'GMT DATA'!BW3&lt;&gt;"Inf"),'GMT DATA'!BW3,"")</f>
        <v>289.71263349999998</v>
      </c>
      <c r="BX3" s="1">
        <f>IF(AND('GMT DATA'!BX3&lt;&gt;"NA",'GMT DATA'!BX3&lt;&gt;"Inf"),'GMT DATA'!BX3-'GMT DATA'!BW3,"")</f>
        <v>118.1491426</v>
      </c>
      <c r="BY3" s="4">
        <f>IF(AND('GMT DATA'!BY3&lt;&gt;"NA",'GMT DATA'!BY3&lt;&gt;"Inf"),'GMT DATA'!BZ3-'GMT DATA'!BY3,"")</f>
        <v>9.2799858999999998E-2</v>
      </c>
      <c r="BZ3" s="4">
        <f>IF(AND('GMT DATA'!BZ3&lt;&gt;"NA",'GMT DATA'!BZ3&lt;&gt;"Inf"),'GMT DATA'!BZ3,"")</f>
        <v>8.6444948999999993E-2</v>
      </c>
      <c r="CA3" s="4">
        <f>IF(AND('GMT DATA'!CA3&lt;&gt;"NA",'GMT DATA'!CA3&lt;&gt;"Inf"),'GMT DATA'!CA3-'GMT DATA'!BZ3,"")</f>
        <v>9.2799859000000012E-2</v>
      </c>
      <c r="CB3" s="4">
        <f>IF(AND('GMT DATA'!CB3&lt;&gt;"NA",'GMT DATA'!CB3&lt;&gt;"Inf"),'GMT DATA'!CC3-'GMT DATA'!CB3,"")</f>
        <v>0.115344289</v>
      </c>
      <c r="CC3" s="4">
        <f>IF(AND('GMT DATA'!CC3&lt;&gt;"NA",'GMT DATA'!CC3&lt;&gt;"Inf"),'GMT DATA'!CC3,"")</f>
        <v>4.9601223E-2</v>
      </c>
      <c r="CD3" s="4">
        <f>IF(AND('GMT DATA'!CD3&lt;&gt;"NA",'GMT DATA'!CD3&lt;&gt;"Inf"),'GMT DATA'!CD3-'GMT DATA'!CC3,"")</f>
        <v>0.11534428999999999</v>
      </c>
      <c r="CE3" s="4">
        <f>IF(AND('GMT DATA'!CE3&lt;&gt;"NA",'GMT DATA'!CE3&lt;&gt;"Inf"),'GMT DATA'!CF3-'GMT DATA'!CE3,"")</f>
        <v>0.120862331</v>
      </c>
      <c r="CF3" s="4">
        <f>IF(AND('GMT DATA'!CF3&lt;&gt;"NA",'GMT DATA'!CF3&lt;&gt;"Inf"),'GMT DATA'!CF3,"")</f>
        <v>3.3468079999999997E-2</v>
      </c>
      <c r="CG3" s="4">
        <f>IF(AND('GMT DATA'!CG3&lt;&gt;"NA",'GMT DATA'!CG3&lt;&gt;"Inf"),'GMT DATA'!CG3-'GMT DATA'!CF3,"")</f>
        <v>0.12086233</v>
      </c>
      <c r="CH3" s="1">
        <f>IF(AND('GMT DATA'!CH3&lt;&gt;"NA",'GMT DATA'!CH3&lt;&gt;"Inf"),'GMT DATA'!CI3-'GMT DATA'!CH3,"")</f>
        <v>4.6260088850000001</v>
      </c>
      <c r="CI3" s="1">
        <f>IF(AND('GMT DATA'!CI3&lt;&gt;"NA",'GMT DATA'!CI3&lt;&gt;"Inf"),'GMT DATA'!CI3,"")</f>
        <v>2.8420474919999998</v>
      </c>
      <c r="CJ3" s="1">
        <f>IF(AND('GMT DATA'!CJ3&lt;&gt;"NA",'GMT DATA'!CJ3&lt;&gt;"Inf"),'GMT DATA'!CJ3-'GMT DATA'!CI3,"")</f>
        <v>4.626008884</v>
      </c>
      <c r="CK3" s="1">
        <f>IF(AND('GMT DATA'!CK3&lt;&gt;"NA",'GMT DATA'!CK3&lt;&gt;"Inf"),'GMT DATA'!CL3-'GMT DATA'!CK3,"")</f>
        <v>2.7639000220000001</v>
      </c>
      <c r="CL3" s="1">
        <f>IF(AND('GMT DATA'!CL3&lt;&gt;"NA",'GMT DATA'!CL3&lt;&gt;"Inf"),'GMT DATA'!CL3,"")</f>
        <v>-1.950952381</v>
      </c>
      <c r="CM3" s="1">
        <f>IF(AND('GMT DATA'!CM3&lt;&gt;"NA",'GMT DATA'!CM3&lt;&gt;"Inf"),'GMT DATA'!CM3-'GMT DATA'!CL3,"")</f>
        <v>2.7639000230000002</v>
      </c>
      <c r="CN3" s="1">
        <f>IF(AND('GMT DATA'!CN3&lt;&gt;"NA",'GMT DATA'!CN3&lt;&gt;"Inf"),'GMT DATA'!CO3-'GMT DATA'!CN3,"")</f>
        <v>3.023664117</v>
      </c>
      <c r="CO3" s="1">
        <f>IF(AND('GMT DATA'!CO3&lt;&gt;"NA",'GMT DATA'!CO3&lt;&gt;"Inf"),'GMT DATA'!CO3,"")</f>
        <v>6.0476189999999999E-2</v>
      </c>
      <c r="CP3" s="1">
        <f>IF(AND('GMT DATA'!CP3&lt;&gt;"NA",'GMT DATA'!CP3&lt;&gt;"Inf"),'GMT DATA'!CP3-'GMT DATA'!CO3,"")</f>
        <v>3.0236641179999997</v>
      </c>
      <c r="CQ3" s="1">
        <f>IF(AND('GMT DATA'!CQ3&lt;&gt;"NA",'GMT DATA'!CQ3&lt;&gt;"Inf"),'GMT DATA'!CR3-'GMT DATA'!CQ3,"")</f>
        <v>4.2882607299999993</v>
      </c>
      <c r="CR3" s="1">
        <f>IF(AND('GMT DATA'!CR3&lt;&gt;"NA",'GMT DATA'!CR3&lt;&gt;"Inf"),'GMT DATA'!CR3,"")</f>
        <v>1.8571428569999999</v>
      </c>
      <c r="CS3" s="1">
        <f>IF(AND('GMT DATA'!CS3&lt;&gt;"NA",'GMT DATA'!CS3&lt;&gt;"Inf"),'GMT DATA'!CS3-'GMT DATA'!CR3,"")</f>
        <v>4.2882607309999994</v>
      </c>
      <c r="CT3" s="1">
        <f>IF(AND('GMT DATA'!CT3&lt;&gt;"NA",'GMT DATA'!CT3&lt;&gt;"Inf"),'GMT DATA'!CU3-'GMT DATA'!CT3,"")</f>
        <v>0.58004551500000001</v>
      </c>
      <c r="CU3" s="1">
        <f>IF(AND('GMT DATA'!CU3&lt;&gt;"NA",'GMT DATA'!CU3&lt;&gt;"Inf"),'GMT DATA'!CU3,"")</f>
        <v>0.19571428599999999</v>
      </c>
      <c r="CV3" s="1">
        <f>IF(AND('GMT DATA'!CV3&lt;&gt;"NA",'GMT DATA'!CV3&lt;&gt;"Inf"),'GMT DATA'!CV3-'GMT DATA'!CU3,"")</f>
        <v>0.58004551400000004</v>
      </c>
      <c r="CW3" s="1">
        <f>IF(AND('GMT DATA'!CW3&lt;&gt;"NA",'GMT DATA'!CW3&lt;&gt;"Inf"),'GMT DATA'!CX3-'GMT DATA'!CW3,"")</f>
        <v>9.9485716000000002E-2</v>
      </c>
      <c r="CX3" s="1">
        <f>IF(AND('GMT DATA'!CX3&lt;&gt;"NA",'GMT DATA'!CX3&lt;&gt;"Inf"),'GMT DATA'!CX3,"")</f>
        <v>-5.4619986000000002E-2</v>
      </c>
      <c r="CY3" s="1">
        <f>IF(AND('GMT DATA'!CY3&lt;&gt;"NA",'GMT DATA'!CY3&lt;&gt;"Inf"),'GMT DATA'!CY3-'GMT DATA'!CX3,"")</f>
        <v>9.9485716000000002E-2</v>
      </c>
      <c r="CZ3" s="1">
        <f>IF(AND('GMT DATA'!CZ3&lt;&gt;"NA",'GMT DATA'!CZ3&lt;&gt;"Inf"),'GMT DATA'!DA3-'GMT DATA'!CZ3,"")</f>
        <v>2.0150319489999999</v>
      </c>
      <c r="DA3" s="1">
        <f>IF(AND('GMT DATA'!DA3&lt;&gt;"NA",'GMT DATA'!DA3&lt;&gt;"Inf"),'GMT DATA'!DA3,"")</f>
        <v>1.3557014709999999</v>
      </c>
      <c r="DB3" s="1">
        <f>IF(AND('GMT DATA'!DB3&lt;&gt;"NA",'GMT DATA'!DB3&lt;&gt;"Inf"),'GMT DATA'!DB3-'GMT DATA'!DA3,"")</f>
        <v>2.01503195</v>
      </c>
      <c r="DC3" s="1">
        <f>IF(AND('GMT DATA'!DC3&lt;&gt;"NA",'GMT DATA'!DC3&lt;&gt;"Inf"),'GMT DATA'!DD3-'GMT DATA'!DC3,"")</f>
        <v>8.8881392950000002</v>
      </c>
      <c r="DD3" s="1">
        <f>IF(AND('GMT DATA'!DD3&lt;&gt;"NA",'GMT DATA'!DD3&lt;&gt;"Inf"),'GMT DATA'!DD3,"")</f>
        <v>2.682145416</v>
      </c>
      <c r="DE3" s="1">
        <f>IF(AND('GMT DATA'!DE3&lt;&gt;"NA",'GMT DATA'!DE3&lt;&gt;"Inf"),'GMT DATA'!DE3-'GMT DATA'!DD3,"")</f>
        <v>8.8881392939999984</v>
      </c>
    </row>
    <row r="4" spans="1:109">
      <c r="A4" t="str">
        <f>IF(AND('GMT DATA'!A4&lt;&gt;"NA",'GMT DATA'!A4&lt;&gt;"Inf"),'GMT DATA'!A4,"")</f>
        <v>+1.5C</v>
      </c>
      <c r="B4" s="1">
        <f>IF(AND('GMT DATA'!B4&lt;&gt;"NA",'GMT DATA'!B4&lt;&gt;"Inf"),'GMT DATA'!C4-'GMT DATA'!B4,"")</f>
        <v>1.139764591</v>
      </c>
      <c r="C4" s="1">
        <f>IF(AND('GMT DATA'!C4&lt;&gt;"NA",'GMT DATA'!C4&lt;&gt;"Inf"),'GMT DATA'!C4,"")</f>
        <v>2.1047405910000001</v>
      </c>
      <c r="D4" s="1">
        <f>IF(AND('GMT DATA'!D4&lt;&gt;"NA",'GMT DATA'!D4&lt;&gt;"Inf"),'GMT DATA'!D4-'GMT DATA'!C4,"")</f>
        <v>1.13976459</v>
      </c>
      <c r="E4" s="1">
        <f>IF(AND('GMT DATA'!E4&lt;&gt;"NA",'GMT DATA'!E4&lt;&gt;"Inf"),'GMT DATA'!F4-'GMT DATA'!E4,"")</f>
        <v>0.52811906600000014</v>
      </c>
      <c r="F4" s="1">
        <f>IF(AND('GMT DATA'!F4&lt;&gt;"NA",'GMT DATA'!F4&lt;&gt;"Inf"),'GMT DATA'!F4,"")</f>
        <v>1.8997604560000001</v>
      </c>
      <c r="G4" s="1">
        <f>IF(AND('GMT DATA'!G4&lt;&gt;"NA",'GMT DATA'!G4&lt;&gt;"Inf"),'GMT DATA'!G4-'GMT DATA'!F4,"")</f>
        <v>0.52811906499999983</v>
      </c>
      <c r="H4" s="1">
        <f>IF(AND('GMT DATA'!H4&lt;&gt;"NA",'GMT DATA'!H4&lt;&gt;"Inf"),'GMT DATA'!I4-'GMT DATA'!H4,"")</f>
        <v>0.43527522200000002</v>
      </c>
      <c r="I4" s="1">
        <f>IF(AND('GMT DATA'!I4&lt;&gt;"NA",'GMT DATA'!I4&lt;&gt;"Inf"),'GMT DATA'!I4,"")</f>
        <v>1.809552525</v>
      </c>
      <c r="J4" s="1">
        <f>IF(AND('GMT DATA'!J4&lt;&gt;"NA",'GMT DATA'!J4&lt;&gt;"Inf"),'GMT DATA'!J4-'GMT DATA'!I4,"")</f>
        <v>0.43527522200000002</v>
      </c>
      <c r="K4" s="1">
        <f>IF(AND('GMT DATA'!K4&lt;&gt;"NA",'GMT DATA'!K4&lt;&gt;"Inf"),'GMT DATA'!L4-'GMT DATA'!K4,"")</f>
        <v>1.2212626210000002</v>
      </c>
      <c r="L4" s="1">
        <f>IF(AND('GMT DATA'!L4&lt;&gt;"NA",'GMT DATA'!L4&lt;&gt;"Inf"),'GMT DATA'!L4,"")</f>
        <v>2.0802250080000002</v>
      </c>
      <c r="M4" s="1">
        <f>IF(AND('GMT DATA'!M4&lt;&gt;"NA",'GMT DATA'!M4&lt;&gt;"Inf"),'GMT DATA'!M4-'GMT DATA'!L4,"")</f>
        <v>1.2212626209999997</v>
      </c>
      <c r="N4" s="1">
        <f>IF(AND('GMT DATA'!N4&lt;&gt;"NA",'GMT DATA'!N4&lt;&gt;"Inf"),'GMT DATA'!O4-'GMT DATA'!N4,"")</f>
        <v>0.65281399000000007</v>
      </c>
      <c r="O4" s="1">
        <f>IF(AND('GMT DATA'!O4&lt;&gt;"NA",'GMT DATA'!O4&lt;&gt;"Inf"),'GMT DATA'!O4,"")</f>
        <v>1.9045210640000001</v>
      </c>
      <c r="P4" s="1">
        <f>IF(AND('GMT DATA'!P4&lt;&gt;"NA",'GMT DATA'!P4&lt;&gt;"Inf"),'GMT DATA'!P4-'GMT DATA'!O4,"")</f>
        <v>0.65281399000000007</v>
      </c>
      <c r="Q4" s="1">
        <f>IF(AND('GMT DATA'!Q4&lt;&gt;"NA",'GMT DATA'!Q4&lt;&gt;"Inf"),'GMT DATA'!R4-'GMT DATA'!Q4,"")</f>
        <v>1.8349249790000002</v>
      </c>
      <c r="R4" s="1">
        <f>IF(AND('GMT DATA'!R4&lt;&gt;"NA",'GMT DATA'!R4&lt;&gt;"Inf"),'GMT DATA'!R4,"")</f>
        <v>3.7159977290000001</v>
      </c>
      <c r="S4" s="1">
        <f>IF(AND('GMT DATA'!S4&lt;&gt;"NA",'GMT DATA'!S4&lt;&gt;"Inf"),'GMT DATA'!S4-'GMT DATA'!R4,"")</f>
        <v>1.8349249779999997</v>
      </c>
      <c r="T4" s="1">
        <f>IF(AND('GMT DATA'!T4&lt;&gt;"NA",'GMT DATA'!T4&lt;&gt;"Inf"),'GMT DATA'!U4-'GMT DATA'!T4,"")</f>
        <v>0.81471364600000018</v>
      </c>
      <c r="U4" s="1">
        <f>IF(AND('GMT DATA'!U4&lt;&gt;"NA",'GMT DATA'!U4&lt;&gt;"Inf"),'GMT DATA'!U4,"")</f>
        <v>2.0933251510000002</v>
      </c>
      <c r="V4" s="1">
        <f>IF(AND('GMT DATA'!V4&lt;&gt;"NA",'GMT DATA'!V4&lt;&gt;"Inf"),'GMT DATA'!V4-'GMT DATA'!U4,"")</f>
        <v>0.81471364700000004</v>
      </c>
      <c r="W4" s="1">
        <f>IF(AND('GMT DATA'!W4&lt;&gt;"NA",'GMT DATA'!W4&lt;&gt;"Inf"),'GMT DATA'!X4-'GMT DATA'!W4,"")</f>
        <v>7.6050159599999994</v>
      </c>
      <c r="X4" s="1">
        <f>IF(AND('GMT DATA'!X4&lt;&gt;"NA",'GMT DATA'!X4&lt;&gt;"Inf"),'GMT DATA'!X4,"")</f>
        <v>17.769523809999999</v>
      </c>
      <c r="Y4" s="1">
        <f>IF(AND('GMT DATA'!Y4&lt;&gt;"NA",'GMT DATA'!Y4&lt;&gt;"Inf"),'GMT DATA'!Y4-'GMT DATA'!X4,"")</f>
        <v>7.6050159599999994</v>
      </c>
      <c r="Z4" s="1">
        <f>IF(AND('GMT DATA'!Z4&lt;&gt;"NA",'GMT DATA'!Z4&lt;&gt;"Inf"),'GMT DATA'!AA4-'GMT DATA'!Z4,"")</f>
        <v>3.8148317970000001</v>
      </c>
      <c r="AA4" s="1">
        <f>IF(AND('GMT DATA'!AA4&lt;&gt;"NA",'GMT DATA'!AA4&lt;&gt;"Inf"),'GMT DATA'!AA4,"")</f>
        <v>7.0757142860000002</v>
      </c>
      <c r="AB4" s="1">
        <f>IF(AND('GMT DATA'!AB4&lt;&gt;"NA",'GMT DATA'!AB4&lt;&gt;"Inf"),'GMT DATA'!AB4-'GMT DATA'!AA4,"")</f>
        <v>3.8148317939999998</v>
      </c>
      <c r="AC4" s="1">
        <f>IF(AND('GMT DATA'!AC4&lt;&gt;"NA",'GMT DATA'!AC4&lt;&gt;"Inf"),'GMT DATA'!AD4-'GMT DATA'!AC4,"")</f>
        <v>5.3601973899999997</v>
      </c>
      <c r="AD4" s="1">
        <f>IF(AND('GMT DATA'!AD4&lt;&gt;"NA",'GMT DATA'!AD4&lt;&gt;"Inf"),'GMT DATA'!AD4,"")</f>
        <v>-21.112142859999999</v>
      </c>
      <c r="AE4" s="1">
        <f>IF(AND('GMT DATA'!AE4&lt;&gt;"NA",'GMT DATA'!AE4&lt;&gt;"Inf"),'GMT DATA'!AE4-'GMT DATA'!AD4,"")</f>
        <v>5.3601973999999988</v>
      </c>
      <c r="AF4" s="1">
        <f>IF(AND('GMT DATA'!AF4&lt;&gt;"NA",'GMT DATA'!AF4&lt;&gt;"Inf"),'GMT DATA'!AG4-'GMT DATA'!AF4,"")</f>
        <v>3.4131470349999988</v>
      </c>
      <c r="AG4" s="1">
        <f>MAX(IF(AND('GMT DATA'!AG4&lt;&gt;"NA",'GMT DATA'!AG4&lt;&gt;"Inf"),'GMT DATA'!AG4,""),-AG$2)</f>
        <v>-6.0097619050000004</v>
      </c>
      <c r="AH4" s="1">
        <f>MAX(0,MIN(IF(AND('GMT DATA'!AH4&lt;&gt;"NA",'GMT DATA'!AH4&lt;&gt;"Inf"),'GMT DATA'!AH4-'GMT DATA'!AG4,""),AG4+AG$2))</f>
        <v>3.4131470350000006</v>
      </c>
      <c r="AI4" s="1">
        <f>IF(AND('GMT DATA'!AI4&lt;&gt;"NA",'GMT DATA'!AI4&lt;&gt;"Inf"),'GMT DATA'!AJ4-'GMT DATA'!AI4,"")</f>
        <v>4.4370117639999993</v>
      </c>
      <c r="AJ4" s="1">
        <f>IF(AND('GMT DATA'!AJ4&lt;&gt;"NA",'GMT DATA'!AJ4&lt;&gt;"Inf"),'GMT DATA'!AJ4,"")</f>
        <v>13.36</v>
      </c>
      <c r="AK4" s="1">
        <f>IF(AND('GMT DATA'!AK4&lt;&gt;"NA",'GMT DATA'!AK4&lt;&gt;"Inf"),'GMT DATA'!AK4-'GMT DATA'!AJ4,"")</f>
        <v>4.4370117600000007</v>
      </c>
      <c r="AL4" s="1">
        <f>IF(AND('GMT DATA'!AL4&lt;&gt;"NA",'GMT DATA'!AL4&lt;&gt;"Inf"),'GMT DATA'!AM4-'GMT DATA'!AL4,"")</f>
        <v>4.8888098000000006</v>
      </c>
      <c r="AM4" s="1">
        <f>IF(AND('GMT DATA'!AM4&lt;&gt;"NA",'GMT DATA'!AM4&lt;&gt;"Inf"),'GMT DATA'!AM4,"")</f>
        <v>-10.05071429</v>
      </c>
      <c r="AN4" s="1">
        <f>IF(AND('GMT DATA'!AN4&lt;&gt;"NA",'GMT DATA'!AN4&lt;&gt;"Inf"),'GMT DATA'!AN4-'GMT DATA'!AM4,"")</f>
        <v>4.8888098119999999</v>
      </c>
      <c r="AO4" s="1">
        <f>IF(AND('GMT DATA'!AO4&lt;&gt;"NA",'GMT DATA'!AO4&lt;&gt;"Inf"),'GMT DATA'!AP4-'GMT DATA'!AO4,"")</f>
        <v>6.9463296200000002</v>
      </c>
      <c r="AP4" s="1">
        <f>IF(AND('GMT DATA'!AP4&lt;&gt;"NA",'GMT DATA'!AP4&lt;&gt;"Inf"),'GMT DATA'!AP4,"")</f>
        <v>23.410714290000001</v>
      </c>
      <c r="AQ4" s="1">
        <f>IF(AND('GMT DATA'!AQ4&lt;&gt;"NA",'GMT DATA'!AQ4&lt;&gt;"Inf"),'GMT DATA'!AQ4-'GMT DATA'!AP4,"")</f>
        <v>6.9463296099999994</v>
      </c>
      <c r="AR4" s="1">
        <f>IF(AND('GMT DATA'!AR4&lt;&gt;"NA",'GMT DATA'!AR4&lt;&gt;"Inf"),'GMT DATA'!AS4-'GMT DATA'!AR4,"")</f>
        <v>5.9920768130000006</v>
      </c>
      <c r="AS4" s="1">
        <f>IF(AND('GMT DATA'!AS4&lt;&gt;"NA",'GMT DATA'!AS4&lt;&gt;"Inf"),'GMT DATA'!AS4,"")</f>
        <v>-9.8516666669999999</v>
      </c>
      <c r="AT4" s="1">
        <f>IF(AND('GMT DATA'!AT4&lt;&gt;"NA",'GMT DATA'!AT4&lt;&gt;"Inf"),'GMT DATA'!AT4-'GMT DATA'!AS4,"")</f>
        <v>5.9920768139999998</v>
      </c>
      <c r="AU4" s="1">
        <f>IF(AND('GMT DATA'!AU4&lt;&gt;"NA",'GMT DATA'!AU4&lt;&gt;"Inf"),'GMT DATA'!AV4-'GMT DATA'!AU4,"")</f>
        <v>4.9443250160000005</v>
      </c>
      <c r="AV4" s="1">
        <f>IF(AND('GMT DATA'!AV4&lt;&gt;"NA",'GMT DATA'!AV4&lt;&gt;"Inf"),'GMT DATA'!AV4,"")</f>
        <v>9.6135714290000003</v>
      </c>
      <c r="AW4" s="1">
        <f>IF(AND('GMT DATA'!AW4&lt;&gt;"NA",'GMT DATA'!AW4&lt;&gt;"Inf"),'GMT DATA'!AW4-'GMT DATA'!AV4,"")</f>
        <v>4.9443250110000001</v>
      </c>
      <c r="AX4" s="1">
        <f>IF(AND('GMT DATA'!AX4&lt;&gt;"NA",'GMT DATA'!AX4&lt;&gt;"Inf"),'GMT DATA'!AY4-'GMT DATA'!AX4,"")</f>
        <v>8.8338697800000006</v>
      </c>
      <c r="AY4" s="1">
        <f>IF(AND('GMT DATA'!AY4&lt;&gt;"NA",'GMT DATA'!AY4&lt;&gt;"Inf"),'GMT DATA'!AY4,"")</f>
        <v>19.465238100000001</v>
      </c>
      <c r="AZ4" s="1">
        <f>IF(AND('GMT DATA'!AZ4&lt;&gt;"NA",'GMT DATA'!AZ4&lt;&gt;"Inf"),'GMT DATA'!AZ4-'GMT DATA'!AY4,"")</f>
        <v>8.8338697699999997</v>
      </c>
      <c r="BA4" s="1">
        <f>IF(AND('GMT DATA'!BA4&lt;&gt;"NA",'GMT DATA'!BA4&lt;&gt;"Inf"),'GMT DATA'!BB4-'GMT DATA'!BA4,"")</f>
        <v>106.2819235</v>
      </c>
      <c r="BB4" s="1">
        <f>IF(AND('GMT DATA'!BB4&lt;&gt;"NA",'GMT DATA'!BB4&lt;&gt;"Inf"),'GMT DATA'!BB4,"")</f>
        <v>408.1398969</v>
      </c>
      <c r="BC4" s="1">
        <f>IF(AND('GMT DATA'!BC4&lt;&gt;"NA",'GMT DATA'!BC4&lt;&gt;"Inf"),'GMT DATA'!BC4-'GMT DATA'!BB4,"")</f>
        <v>106.28192340000004</v>
      </c>
      <c r="BD4" s="1">
        <f>IF(AND('GMT DATA'!BD4&lt;&gt;"NA",'GMT DATA'!BD4&lt;&gt;"Inf"),'GMT DATA'!BE4-'GMT DATA'!BD4,"")</f>
        <v>88.790081399999991</v>
      </c>
      <c r="BE4" s="1">
        <f>IF(AND('GMT DATA'!BE4&lt;&gt;"NA",'GMT DATA'!BE4&lt;&gt;"Inf"),'GMT DATA'!BE4,"")</f>
        <v>329.2014193</v>
      </c>
      <c r="BF4" s="1">
        <f>IF(AND('GMT DATA'!BF4&lt;&gt;"NA",'GMT DATA'!BF4&lt;&gt;"Inf"),'GMT DATA'!BF4-'GMT DATA'!BE4,"")</f>
        <v>88.790081499999985</v>
      </c>
      <c r="BG4" s="1">
        <f>IF(AND('GMT DATA'!BG4&lt;&gt;"NA",'GMT DATA'!BG4&lt;&gt;"Inf"),'GMT DATA'!BH4-'GMT DATA'!BG4,"")</f>
        <v>84.229180799999995</v>
      </c>
      <c r="BH4" s="1">
        <f>IF(AND('GMT DATA'!BH4&lt;&gt;"NA",'GMT DATA'!BH4&lt;&gt;"Inf"),'GMT DATA'!BH4,"")</f>
        <v>311.87975929999999</v>
      </c>
      <c r="BI4" s="1">
        <f>IF(AND('GMT DATA'!BI4&lt;&gt;"NA",'GMT DATA'!BI4&lt;&gt;"Inf"),'GMT DATA'!BI4-'GMT DATA'!BH4,"")</f>
        <v>84.229180799999995</v>
      </c>
      <c r="BJ4" s="1">
        <f>IF(AND('GMT DATA'!BJ4&lt;&gt;"NA",'GMT DATA'!BJ4&lt;&gt;"Inf"),'GMT DATA'!BK4-'GMT DATA'!BJ4,"")</f>
        <v>79.815697900000004</v>
      </c>
      <c r="BK4" s="1">
        <f>IF(AND('GMT DATA'!BK4&lt;&gt;"NA",'GMT DATA'!BK4&lt;&gt;"Inf"),'GMT DATA'!BK4,"")</f>
        <v>294.43351050000001</v>
      </c>
      <c r="BL4" s="1">
        <f>IF(AND('GMT DATA'!BL4&lt;&gt;"NA",'GMT DATA'!BL4&lt;&gt;"Inf"),'GMT DATA'!BL4-'GMT DATA'!BK4,"")</f>
        <v>79.815697899999975</v>
      </c>
      <c r="BM4" s="1">
        <f>IF(AND('GMT DATA'!BM4&lt;&gt;"NA",'GMT DATA'!BM4&lt;&gt;"Inf"),'GMT DATA'!BN4-'GMT DATA'!BM4,"")</f>
        <v>67.707354000000009</v>
      </c>
      <c r="BN4" s="1">
        <f>IF(AND('GMT DATA'!BN4&lt;&gt;"NA",'GMT DATA'!BN4&lt;&gt;"Inf"),'GMT DATA'!BN4,"")</f>
        <v>239.6847976</v>
      </c>
      <c r="BO4" s="1">
        <f>IF(AND('GMT DATA'!BO4&lt;&gt;"NA",'GMT DATA'!BO4&lt;&gt;"Inf"),'GMT DATA'!BO4-'GMT DATA'!BN4,"")</f>
        <v>67.707354100000003</v>
      </c>
      <c r="BP4" s="1">
        <f>IF(AND('GMT DATA'!BP4&lt;&gt;"NA",'GMT DATA'!BP4&lt;&gt;"Inf"),'GMT DATA'!BQ4-'GMT DATA'!BP4,"")</f>
        <v>44.480937420000018</v>
      </c>
      <c r="BQ4" s="1">
        <f>IF(AND('GMT DATA'!BQ4&lt;&gt;"NA",'GMT DATA'!BQ4&lt;&gt;"Inf"),'GMT DATA'!BQ4,"")</f>
        <v>132.41195680000001</v>
      </c>
      <c r="BR4" s="1">
        <f>IF(AND('GMT DATA'!BR4&lt;&gt;"NA",'GMT DATA'!BR4&lt;&gt;"Inf"),'GMT DATA'!BR4-'GMT DATA'!BQ4,"")</f>
        <v>44.480937299999994</v>
      </c>
      <c r="BS4" s="1">
        <f>IF(AND('GMT DATA'!BS4&lt;&gt;"NA",'GMT DATA'!BS4&lt;&gt;"Inf"),'GMT DATA'!BT4-'GMT DATA'!BS4,"")</f>
        <v>197.98278809999999</v>
      </c>
      <c r="BT4" s="1">
        <f>IF(AND('GMT DATA'!BT4&lt;&gt;"NA",'GMT DATA'!BT4&lt;&gt;"Inf"),'GMT DATA'!BT4,"")</f>
        <v>-650.38869569999997</v>
      </c>
      <c r="BU4" s="1">
        <f>IF(AND('GMT DATA'!BU4&lt;&gt;"NA",'GMT DATA'!BU4&lt;&gt;"Inf"),'GMT DATA'!BU4-'GMT DATA'!BT4,"")</f>
        <v>197.98278809999999</v>
      </c>
      <c r="BV4" s="1">
        <f>IF(AND('GMT DATA'!BV4&lt;&gt;"NA",'GMT DATA'!BV4&lt;&gt;"Inf"),'GMT DATA'!BW4-'GMT DATA'!BV4,"")</f>
        <v>135.8340278</v>
      </c>
      <c r="BW4" s="1">
        <f>IF(AND('GMT DATA'!BW4&lt;&gt;"NA",'GMT DATA'!BW4&lt;&gt;"Inf"),'GMT DATA'!BW4,"")</f>
        <v>503.08215840000003</v>
      </c>
      <c r="BX4" s="1">
        <f>IF(AND('GMT DATA'!BX4&lt;&gt;"NA",'GMT DATA'!BX4&lt;&gt;"Inf"),'GMT DATA'!BX4-'GMT DATA'!BW4,"")</f>
        <v>135.83402779999994</v>
      </c>
      <c r="BY4" s="4">
        <f>IF(AND('GMT DATA'!BY4&lt;&gt;"NA",'GMT DATA'!BY4&lt;&gt;"Inf"),'GMT DATA'!BZ4-'GMT DATA'!BY4,"")</f>
        <v>9.510154400000001E-2</v>
      </c>
      <c r="BZ4" s="4">
        <f>IF(AND('GMT DATA'!BZ4&lt;&gt;"NA",'GMT DATA'!BZ4&lt;&gt;"Inf"),'GMT DATA'!BZ4,"")</f>
        <v>0.12531067700000001</v>
      </c>
      <c r="CA4" s="4">
        <f>IF(AND('GMT DATA'!CA4&lt;&gt;"NA",'GMT DATA'!CA4&lt;&gt;"Inf"),'GMT DATA'!CA4-'GMT DATA'!BZ4,"")</f>
        <v>9.5101542999999983E-2</v>
      </c>
      <c r="CB4" s="4">
        <f>IF(AND('GMT DATA'!CB4&lt;&gt;"NA",'GMT DATA'!CB4&lt;&gt;"Inf"),'GMT DATA'!CC4-'GMT DATA'!CB4,"")</f>
        <v>0.115332332</v>
      </c>
      <c r="CC4" s="4">
        <f>IF(AND('GMT DATA'!CC4&lt;&gt;"NA",'GMT DATA'!CC4&lt;&gt;"Inf"),'GMT DATA'!CC4,"")</f>
        <v>8.2195383999999996E-2</v>
      </c>
      <c r="CD4" s="4">
        <f>IF(AND('GMT DATA'!CD4&lt;&gt;"NA",'GMT DATA'!CD4&lt;&gt;"Inf"),'GMT DATA'!CD4-'GMT DATA'!CC4,"")</f>
        <v>0.115332332</v>
      </c>
      <c r="CE4" s="4">
        <f>IF(AND('GMT DATA'!CE4&lt;&gt;"NA",'GMT DATA'!CE4&lt;&gt;"Inf"),'GMT DATA'!CF4-'GMT DATA'!CE4,"")</f>
        <v>0.12919150400000001</v>
      </c>
      <c r="CF4" s="4">
        <f>IF(AND('GMT DATA'!CF4&lt;&gt;"NA",'GMT DATA'!CF4&lt;&gt;"Inf"),'GMT DATA'!CF4,"")</f>
        <v>6.2670847000000002E-2</v>
      </c>
      <c r="CG4" s="4">
        <f>IF(AND('GMT DATA'!CG4&lt;&gt;"NA",'GMT DATA'!CG4&lt;&gt;"Inf"),'GMT DATA'!CG4-'GMT DATA'!CF4,"")</f>
        <v>0.12919150299999999</v>
      </c>
      <c r="CH4" s="1">
        <f>IF(AND('GMT DATA'!CH4&lt;&gt;"NA",'GMT DATA'!CH4&lt;&gt;"Inf"),'GMT DATA'!CI4-'GMT DATA'!CH4,"")</f>
        <v>6.9555512020000005</v>
      </c>
      <c r="CI4" s="1">
        <f>IF(AND('GMT DATA'!CI4&lt;&gt;"NA",'GMT DATA'!CI4&lt;&gt;"Inf"),'GMT DATA'!CI4,"")</f>
        <v>4.6176902980000003</v>
      </c>
      <c r="CJ4" s="1">
        <f>IF(AND('GMT DATA'!CJ4&lt;&gt;"NA",'GMT DATA'!CJ4&lt;&gt;"Inf"),'GMT DATA'!CJ4-'GMT DATA'!CI4,"")</f>
        <v>6.9555512019999997</v>
      </c>
      <c r="CK4" s="1">
        <f>IF(AND('GMT DATA'!CK4&lt;&gt;"NA",'GMT DATA'!CK4&lt;&gt;"Inf"),'GMT DATA'!CL4-'GMT DATA'!CK4,"")</f>
        <v>2.7669839649999997</v>
      </c>
      <c r="CL4" s="1">
        <f>IF(AND('GMT DATA'!CL4&lt;&gt;"NA",'GMT DATA'!CL4&lt;&gt;"Inf"),'GMT DATA'!CL4,"")</f>
        <v>-2.36047619</v>
      </c>
      <c r="CM4" s="1">
        <f>IF(AND('GMT DATA'!CM4&lt;&gt;"NA",'GMT DATA'!CM4&lt;&gt;"Inf"),'GMT DATA'!CM4-'GMT DATA'!CL4,"")</f>
        <v>2.7669839650000001</v>
      </c>
      <c r="CN4" s="1">
        <f>IF(AND('GMT DATA'!CN4&lt;&gt;"NA",'GMT DATA'!CN4&lt;&gt;"Inf"),'GMT DATA'!CO4-'GMT DATA'!CN4,"")</f>
        <v>3.0221553699999997</v>
      </c>
      <c r="CO4" s="1">
        <f>IF(AND('GMT DATA'!CO4&lt;&gt;"NA",'GMT DATA'!CO4&lt;&gt;"Inf"),'GMT DATA'!CO4,"")</f>
        <v>-0.13714285700000001</v>
      </c>
      <c r="CP4" s="1">
        <f>IF(AND('GMT DATA'!CP4&lt;&gt;"NA",'GMT DATA'!CP4&lt;&gt;"Inf"),'GMT DATA'!CP4-'GMT DATA'!CO4,"")</f>
        <v>3.0221553700000001</v>
      </c>
      <c r="CQ4" s="1">
        <f>IF(AND('GMT DATA'!CQ4&lt;&gt;"NA",'GMT DATA'!CQ4&lt;&gt;"Inf"),'GMT DATA'!CR4-'GMT DATA'!CQ4,"")</f>
        <v>4.357463182</v>
      </c>
      <c r="CR4" s="1">
        <f>IF(AND('GMT DATA'!CR4&lt;&gt;"NA",'GMT DATA'!CR4&lt;&gt;"Inf"),'GMT DATA'!CR4,"")</f>
        <v>2.5190476190000002</v>
      </c>
      <c r="CS4" s="1">
        <f>IF(AND('GMT DATA'!CS4&lt;&gt;"NA",'GMT DATA'!CS4&lt;&gt;"Inf"),'GMT DATA'!CS4-'GMT DATA'!CR4,"")</f>
        <v>4.357463182</v>
      </c>
      <c r="CT4" s="1">
        <f>IF(AND('GMT DATA'!CT4&lt;&gt;"NA",'GMT DATA'!CT4&lt;&gt;"Inf"),'GMT DATA'!CU4-'GMT DATA'!CT4,"")</f>
        <v>0.62053590199999997</v>
      </c>
      <c r="CU4" s="1">
        <f>IF(AND('GMT DATA'!CU4&lt;&gt;"NA",'GMT DATA'!CU4&lt;&gt;"Inf"),'GMT DATA'!CU4,"")</f>
        <v>0.27666666699999998</v>
      </c>
      <c r="CV4" s="1">
        <f>IF(AND('GMT DATA'!CV4&lt;&gt;"NA",'GMT DATA'!CV4&lt;&gt;"Inf"),'GMT DATA'!CV4-'GMT DATA'!CU4,"")</f>
        <v>0.620535901</v>
      </c>
      <c r="CW4" s="1">
        <f>IF(AND('GMT DATA'!CW4&lt;&gt;"NA",'GMT DATA'!CW4&lt;&gt;"Inf"),'GMT DATA'!CX4-'GMT DATA'!CW4,"")</f>
        <v>8.3508422999999998E-2</v>
      </c>
      <c r="CX4" s="1">
        <f>IF(AND('GMT DATA'!CX4&lt;&gt;"NA",'GMT DATA'!CX4&lt;&gt;"Inf"),'GMT DATA'!CX4,"")</f>
        <v>-8.8086411000000003E-2</v>
      </c>
      <c r="CY4" s="1">
        <f>IF(AND('GMT DATA'!CY4&lt;&gt;"NA",'GMT DATA'!CY4&lt;&gt;"Inf"),'GMT DATA'!CY4-'GMT DATA'!CX4,"")</f>
        <v>8.3508421999999999E-2</v>
      </c>
      <c r="CZ4" s="1">
        <f>IF(AND('GMT DATA'!CZ4&lt;&gt;"NA",'GMT DATA'!CZ4&lt;&gt;"Inf"),'GMT DATA'!DA4-'GMT DATA'!CZ4,"")</f>
        <v>1.9345669279999997</v>
      </c>
      <c r="DA4" s="1">
        <f>IF(AND('GMT DATA'!DA4&lt;&gt;"NA",'GMT DATA'!DA4&lt;&gt;"Inf"),'GMT DATA'!DA4,"")</f>
        <v>2.0178263529999998</v>
      </c>
      <c r="DB4" s="1">
        <f>IF(AND('GMT DATA'!DB4&lt;&gt;"NA",'GMT DATA'!DB4&lt;&gt;"Inf"),'GMT DATA'!DB4-'GMT DATA'!DA4,"")</f>
        <v>1.9345669270000001</v>
      </c>
      <c r="DC4" s="1">
        <f>IF(AND('GMT DATA'!DC4&lt;&gt;"NA",'GMT DATA'!DC4&lt;&gt;"Inf"),'GMT DATA'!DD4-'GMT DATA'!DC4,"")</f>
        <v>9.3402479609999993</v>
      </c>
      <c r="DD4" s="1">
        <f>IF(AND('GMT DATA'!DD4&lt;&gt;"NA",'GMT DATA'!DD4&lt;&gt;"Inf"),'GMT DATA'!DD4,"")</f>
        <v>4.5130571210000001</v>
      </c>
      <c r="DE4" s="1">
        <f>IF(AND('GMT DATA'!DE4&lt;&gt;"NA",'GMT DATA'!DE4&lt;&gt;"Inf"),'GMT DATA'!DE4-'GMT DATA'!DD4,"")</f>
        <v>9.3402479589999992</v>
      </c>
    </row>
    <row r="5" spans="1:109">
      <c r="A5" t="str">
        <f>IF(AND('GMT DATA'!A5&lt;&gt;"NA",'GMT DATA'!A5&lt;&gt;"Inf"),'GMT DATA'!A5,"")</f>
        <v>+2C</v>
      </c>
      <c r="B5" s="1">
        <f>IF(AND('GMT DATA'!B5&lt;&gt;"NA",'GMT DATA'!B5&lt;&gt;"Inf"),'GMT DATA'!C5-'GMT DATA'!B5,"")</f>
        <v>1.240927297</v>
      </c>
      <c r="C5" s="1">
        <f>IF(AND('GMT DATA'!C5&lt;&gt;"NA",'GMT DATA'!C5&lt;&gt;"Inf"),'GMT DATA'!C5,"")</f>
        <v>3.1762133700000001</v>
      </c>
      <c r="D5" s="1">
        <f>IF(AND('GMT DATA'!D5&lt;&gt;"NA",'GMT DATA'!D5&lt;&gt;"Inf"),'GMT DATA'!D5-'GMT DATA'!C5,"")</f>
        <v>1.2409272969999998</v>
      </c>
      <c r="E5" s="1">
        <f>IF(AND('GMT DATA'!E5&lt;&gt;"NA",'GMT DATA'!E5&lt;&gt;"Inf"),'GMT DATA'!F5-'GMT DATA'!E5,"")</f>
        <v>0.60237529700000003</v>
      </c>
      <c r="F5" s="1">
        <f>IF(AND('GMT DATA'!F5&lt;&gt;"NA",'GMT DATA'!F5&lt;&gt;"Inf"),'GMT DATA'!F5,"")</f>
        <v>2.835981195</v>
      </c>
      <c r="G5" s="1">
        <f>IF(AND('GMT DATA'!G5&lt;&gt;"NA",'GMT DATA'!G5&lt;&gt;"Inf"),'GMT DATA'!G5-'GMT DATA'!F5,"")</f>
        <v>0.60237529599999995</v>
      </c>
      <c r="H5" s="1">
        <f>IF(AND('GMT DATA'!H5&lt;&gt;"NA",'GMT DATA'!H5&lt;&gt;"Inf"),'GMT DATA'!I5-'GMT DATA'!H5,"")</f>
        <v>0.55064556999999992</v>
      </c>
      <c r="I5" s="1">
        <f>IF(AND('GMT DATA'!I5&lt;&gt;"NA",'GMT DATA'!I5&lt;&gt;"Inf"),'GMT DATA'!I5,"")</f>
        <v>2.7035562020000001</v>
      </c>
      <c r="J5" s="1">
        <f>IF(AND('GMT DATA'!J5&lt;&gt;"NA",'GMT DATA'!J5&lt;&gt;"Inf"),'GMT DATA'!J5-'GMT DATA'!I5,"")</f>
        <v>0.550645571</v>
      </c>
      <c r="K5" s="1">
        <f>IF(AND('GMT DATA'!K5&lt;&gt;"NA",'GMT DATA'!K5&lt;&gt;"Inf"),'GMT DATA'!L5-'GMT DATA'!K5,"")</f>
        <v>1.5034895219999997</v>
      </c>
      <c r="L5" s="1">
        <f>IF(AND('GMT DATA'!L5&lt;&gt;"NA",'GMT DATA'!L5&lt;&gt;"Inf"),'GMT DATA'!L5,"")</f>
        <v>3.2730332519999998</v>
      </c>
      <c r="M5" s="1">
        <f>IF(AND('GMT DATA'!M5&lt;&gt;"NA",'GMT DATA'!M5&lt;&gt;"Inf"),'GMT DATA'!M5-'GMT DATA'!L5,"")</f>
        <v>1.5034895220000002</v>
      </c>
      <c r="N5" s="1">
        <f>IF(AND('GMT DATA'!N5&lt;&gt;"NA",'GMT DATA'!N5&lt;&gt;"Inf"),'GMT DATA'!O5-'GMT DATA'!N5,"")</f>
        <v>0.70599954100000017</v>
      </c>
      <c r="O5" s="1">
        <f>IF(AND('GMT DATA'!O5&lt;&gt;"NA",'GMT DATA'!O5&lt;&gt;"Inf"),'GMT DATA'!O5,"")</f>
        <v>2.907051848</v>
      </c>
      <c r="P5" s="1">
        <f>IF(AND('GMT DATA'!P5&lt;&gt;"NA",'GMT DATA'!P5&lt;&gt;"Inf"),'GMT DATA'!P5-'GMT DATA'!O5,"")</f>
        <v>0.70599954000000009</v>
      </c>
      <c r="Q5" s="1">
        <f>IF(AND('GMT DATA'!Q5&lt;&gt;"NA",'GMT DATA'!Q5&lt;&gt;"Inf"),'GMT DATA'!R5-'GMT DATA'!Q5,"")</f>
        <v>2.0340525159999996</v>
      </c>
      <c r="R5" s="1">
        <f>IF(AND('GMT DATA'!R5&lt;&gt;"NA",'GMT DATA'!R5&lt;&gt;"Inf"),'GMT DATA'!R5,"")</f>
        <v>5.5089698709999997</v>
      </c>
      <c r="S5" s="1">
        <f>IF(AND('GMT DATA'!S5&lt;&gt;"NA",'GMT DATA'!S5&lt;&gt;"Inf"),'GMT DATA'!S5-'GMT DATA'!R5,"")</f>
        <v>2.034052516</v>
      </c>
      <c r="T5" s="1">
        <f>IF(AND('GMT DATA'!T5&lt;&gt;"NA",'GMT DATA'!T5&lt;&gt;"Inf"),'GMT DATA'!U5-'GMT DATA'!T5,"")</f>
        <v>0.86060555800000005</v>
      </c>
      <c r="U5" s="1">
        <f>IF(AND('GMT DATA'!U5&lt;&gt;"NA",'GMT DATA'!U5&lt;&gt;"Inf"),'GMT DATA'!U5,"")</f>
        <v>3.0966437560000002</v>
      </c>
      <c r="V5" s="1">
        <f>IF(AND('GMT DATA'!V5&lt;&gt;"NA",'GMT DATA'!V5&lt;&gt;"Inf"),'GMT DATA'!V5-'GMT DATA'!U5,"")</f>
        <v>0.86060555899999969</v>
      </c>
      <c r="W5" s="1">
        <f>IF(AND('GMT DATA'!W5&lt;&gt;"NA",'GMT DATA'!W5&lt;&gt;"Inf"),'GMT DATA'!X5-'GMT DATA'!W5,"")</f>
        <v>9.2824877000000008</v>
      </c>
      <c r="X5" s="1">
        <f>IF(AND('GMT DATA'!X5&lt;&gt;"NA",'GMT DATA'!X5&lt;&gt;"Inf"),'GMT DATA'!X5,"")</f>
        <v>28.000476190000001</v>
      </c>
      <c r="Y5" s="1">
        <f>IF(AND('GMT DATA'!Y5&lt;&gt;"NA",'GMT DATA'!Y5&lt;&gt;"Inf"),'GMT DATA'!Y5-'GMT DATA'!X5,"")</f>
        <v>9.2824876999999972</v>
      </c>
      <c r="Z5" s="1">
        <f>IF(AND('GMT DATA'!Z5&lt;&gt;"NA",'GMT DATA'!Z5&lt;&gt;"Inf"),'GMT DATA'!AA5-'GMT DATA'!Z5,"")</f>
        <v>4.4349911410000002</v>
      </c>
      <c r="AA5" s="1">
        <f>IF(AND('GMT DATA'!AA5&lt;&gt;"NA",'GMT DATA'!AA5&lt;&gt;"Inf"),'GMT DATA'!AA5,"")</f>
        <v>11.94238095</v>
      </c>
      <c r="AB5" s="1">
        <f>IF(AND('GMT DATA'!AB5&lt;&gt;"NA",'GMT DATA'!AB5&lt;&gt;"Inf"),'GMT DATA'!AB5-'GMT DATA'!AA5,"")</f>
        <v>4.4349911499999983</v>
      </c>
      <c r="AC5" s="1">
        <f>IF(AND('GMT DATA'!AC5&lt;&gt;"NA",'GMT DATA'!AC5&lt;&gt;"Inf"),'GMT DATA'!AD5-'GMT DATA'!AC5,"")</f>
        <v>6.1304466499999997</v>
      </c>
      <c r="AD5" s="1">
        <f>IF(AND('GMT DATA'!AD5&lt;&gt;"NA",'GMT DATA'!AD5&lt;&gt;"Inf"),'GMT DATA'!AD5,"")</f>
        <v>-30.09309524</v>
      </c>
      <c r="AE5" s="1">
        <f>IF(AND('GMT DATA'!AE5&lt;&gt;"NA",'GMT DATA'!AE5&lt;&gt;"Inf"),'GMT DATA'!AE5-'GMT DATA'!AD5,"")</f>
        <v>6.1304466499999997</v>
      </c>
      <c r="AF5" s="1">
        <f>IF(AND('GMT DATA'!AF5&lt;&gt;"NA",'GMT DATA'!AF5&lt;&gt;"Inf"),'GMT DATA'!AG5-'GMT DATA'!AF5,"")</f>
        <v>3.2289796820000003</v>
      </c>
      <c r="AG5" s="1">
        <f>MAX(IF(AND('GMT DATA'!AG5&lt;&gt;"NA",'GMT DATA'!AG5&lt;&gt;"Inf"),'GMT DATA'!AG5,""),-AG$2)</f>
        <v>-8.6930952379999997</v>
      </c>
      <c r="AH5" s="1">
        <f>MAX(0,MIN(IF(AND('GMT DATA'!AH5&lt;&gt;"NA",'GMT DATA'!AH5&lt;&gt;"Inf"),'GMT DATA'!AH5-'GMT DATA'!AG5,""),AG5+AG$2))</f>
        <v>3.228979678</v>
      </c>
      <c r="AI5" s="1">
        <f>IF(AND('GMT DATA'!AI5&lt;&gt;"NA",'GMT DATA'!AI5&lt;&gt;"Inf"),'GMT DATA'!AJ5-'GMT DATA'!AI5,"")</f>
        <v>5.3825675399999984</v>
      </c>
      <c r="AJ5" s="1">
        <f>IF(AND('GMT DATA'!AJ5&lt;&gt;"NA",'GMT DATA'!AJ5&lt;&gt;"Inf"),'GMT DATA'!AJ5,"")</f>
        <v>17.374285709999999</v>
      </c>
      <c r="AK5" s="1">
        <f>IF(AND('GMT DATA'!AK5&lt;&gt;"NA",'GMT DATA'!AK5&lt;&gt;"Inf"),'GMT DATA'!AK5-'GMT DATA'!AJ5,"")</f>
        <v>5.382567550000001</v>
      </c>
      <c r="AL5" s="1">
        <f>IF(AND('GMT DATA'!AL5&lt;&gt;"NA",'GMT DATA'!AL5&lt;&gt;"Inf"),'GMT DATA'!AM5-'GMT DATA'!AL5,"")</f>
        <v>4.7317322899999983</v>
      </c>
      <c r="AM5" s="1">
        <f>IF(AND('GMT DATA'!AM5&lt;&gt;"NA",'GMT DATA'!AM5&lt;&gt;"Inf"),'GMT DATA'!AM5,"")</f>
        <v>-15.55071429</v>
      </c>
      <c r="AN5" s="1">
        <f>IF(AND('GMT DATA'!AN5&lt;&gt;"NA",'GMT DATA'!AN5&lt;&gt;"Inf"),'GMT DATA'!AN5-'GMT DATA'!AM5,"")</f>
        <v>4.7317323000000009</v>
      </c>
      <c r="AO5" s="1">
        <f>IF(AND('GMT DATA'!AO5&lt;&gt;"NA",'GMT DATA'!AO5&lt;&gt;"Inf"),'GMT DATA'!AP5-'GMT DATA'!AO5,"")</f>
        <v>8.332647859999998</v>
      </c>
      <c r="AP5" s="1">
        <f>IF(AND('GMT DATA'!AP5&lt;&gt;"NA",'GMT DATA'!AP5&lt;&gt;"Inf"),'GMT DATA'!AP5,"")</f>
        <v>32.924999999999997</v>
      </c>
      <c r="AQ5" s="1">
        <f>IF(AND('GMT DATA'!AQ5&lt;&gt;"NA",'GMT DATA'!AQ5&lt;&gt;"Inf"),'GMT DATA'!AQ5-'GMT DATA'!AP5,"")</f>
        <v>8.3326478600000016</v>
      </c>
      <c r="AR5" s="1">
        <f>IF(AND('GMT DATA'!AR5&lt;&gt;"NA",'GMT DATA'!AR5&lt;&gt;"Inf"),'GMT DATA'!AS5-'GMT DATA'!AR5,"")</f>
        <v>6.4684264000000002</v>
      </c>
      <c r="AS5" s="1">
        <f>IF(AND('GMT DATA'!AS5&lt;&gt;"NA",'GMT DATA'!AS5&lt;&gt;"Inf"),'GMT DATA'!AS5,"")</f>
        <v>-13.74214286</v>
      </c>
      <c r="AT5" s="1">
        <f>IF(AND('GMT DATA'!AT5&lt;&gt;"NA",'GMT DATA'!AT5&lt;&gt;"Inf"),'GMT DATA'!AT5-'GMT DATA'!AS5,"")</f>
        <v>6.4684264029999996</v>
      </c>
      <c r="AU5" s="1">
        <f>IF(AND('GMT DATA'!AU5&lt;&gt;"NA",'GMT DATA'!AU5&lt;&gt;"Inf"),'GMT DATA'!AV5-'GMT DATA'!AU5,"")</f>
        <v>5.3748536560000009</v>
      </c>
      <c r="AV5" s="1">
        <f>IF(AND('GMT DATA'!AV5&lt;&gt;"NA",'GMT DATA'!AV5&lt;&gt;"Inf"),'GMT DATA'!AV5,"")</f>
        <v>14.077857140000001</v>
      </c>
      <c r="AW5" s="1">
        <f>IF(AND('GMT DATA'!AW5&lt;&gt;"NA",'GMT DATA'!AW5&lt;&gt;"Inf"),'GMT DATA'!AW5-'GMT DATA'!AV5,"")</f>
        <v>5.3748536599999976</v>
      </c>
      <c r="AX5" s="1">
        <f>IF(AND('GMT DATA'!AX5&lt;&gt;"NA",'GMT DATA'!AX5&lt;&gt;"Inf"),'GMT DATA'!AY5-'GMT DATA'!AX5,"")</f>
        <v>8.8797247100000014</v>
      </c>
      <c r="AY5" s="1">
        <f>IF(AND('GMT DATA'!AY5&lt;&gt;"NA",'GMT DATA'!AY5&lt;&gt;"Inf"),'GMT DATA'!AY5,"")</f>
        <v>27.82</v>
      </c>
      <c r="AZ5" s="1">
        <f>IF(AND('GMT DATA'!AZ5&lt;&gt;"NA",'GMT DATA'!AZ5&lt;&gt;"Inf"),'GMT DATA'!AZ5-'GMT DATA'!AY5,"")</f>
        <v>8.8797247099999979</v>
      </c>
      <c r="BA5" s="1">
        <f>IF(AND('GMT DATA'!BA5&lt;&gt;"NA",'GMT DATA'!BA5&lt;&gt;"Inf"),'GMT DATA'!BB5-'GMT DATA'!BA5,"")</f>
        <v>125.43717189999995</v>
      </c>
      <c r="BB5" s="1">
        <f>IF(AND('GMT DATA'!BB5&lt;&gt;"NA",'GMT DATA'!BB5&lt;&gt;"Inf"),'GMT DATA'!BB5,"")</f>
        <v>605.59890919999998</v>
      </c>
      <c r="BC5" s="1">
        <f>IF(AND('GMT DATA'!BC5&lt;&gt;"NA",'GMT DATA'!BC5&lt;&gt;"Inf"),'GMT DATA'!BC5-'GMT DATA'!BB5,"")</f>
        <v>125.43717179999999</v>
      </c>
      <c r="BD5" s="1">
        <f>IF(AND('GMT DATA'!BD5&lt;&gt;"NA",'GMT DATA'!BD5&lt;&gt;"Inf"),'GMT DATA'!BE5-'GMT DATA'!BD5,"")</f>
        <v>107.9019156</v>
      </c>
      <c r="BE5" s="1">
        <f>IF(AND('GMT DATA'!BE5&lt;&gt;"NA",'GMT DATA'!BE5&lt;&gt;"Inf"),'GMT DATA'!BE5,"")</f>
        <v>494.35450859999997</v>
      </c>
      <c r="BF5" s="1">
        <f>IF(AND('GMT DATA'!BF5&lt;&gt;"NA",'GMT DATA'!BF5&lt;&gt;"Inf"),'GMT DATA'!BF5-'GMT DATA'!BE5,"")</f>
        <v>107.9019156</v>
      </c>
      <c r="BG5" s="1">
        <f>IF(AND('GMT DATA'!BG5&lt;&gt;"NA",'GMT DATA'!BG5&lt;&gt;"Inf"),'GMT DATA'!BH5-'GMT DATA'!BG5,"")</f>
        <v>103.57110940000001</v>
      </c>
      <c r="BH5" s="1">
        <f>IF(AND('GMT DATA'!BH5&lt;&gt;"NA",'GMT DATA'!BH5&lt;&gt;"Inf"),'GMT DATA'!BH5,"")</f>
        <v>469.800073</v>
      </c>
      <c r="BI5" s="1">
        <f>IF(AND('GMT DATA'!BI5&lt;&gt;"NA",'GMT DATA'!BI5&lt;&gt;"Inf"),'GMT DATA'!BI5-'GMT DATA'!BH5,"")</f>
        <v>103.57110929999999</v>
      </c>
      <c r="BJ5" s="1">
        <f>IF(AND('GMT DATA'!BJ5&lt;&gt;"NA",'GMT DATA'!BJ5&lt;&gt;"Inf"),'GMT DATA'!BK5-'GMT DATA'!BJ5,"")</f>
        <v>99.199851899999999</v>
      </c>
      <c r="BK5" s="1">
        <f>IF(AND('GMT DATA'!BK5&lt;&gt;"NA",'GMT DATA'!BK5&lt;&gt;"Inf"),'GMT DATA'!BK5,"")</f>
        <v>445.0240316</v>
      </c>
      <c r="BL5" s="1">
        <f>IF(AND('GMT DATA'!BL5&lt;&gt;"NA",'GMT DATA'!BL5&lt;&gt;"Inf"),'GMT DATA'!BL5-'GMT DATA'!BK5,"")</f>
        <v>99.199851900000056</v>
      </c>
      <c r="BM5" s="1">
        <f>IF(AND('GMT DATA'!BM5&lt;&gt;"NA",'GMT DATA'!BM5&lt;&gt;"Inf"),'GMT DATA'!BN5-'GMT DATA'!BM5,"")</f>
        <v>85.452681600000005</v>
      </c>
      <c r="BN5" s="1">
        <f>IF(AND('GMT DATA'!BN5&lt;&gt;"NA",'GMT DATA'!BN5&lt;&gt;"Inf"),'GMT DATA'!BN5,"")</f>
        <v>367.85220099999998</v>
      </c>
      <c r="BO5" s="1">
        <f>IF(AND('GMT DATA'!BO5&lt;&gt;"NA",'GMT DATA'!BO5&lt;&gt;"Inf"),'GMT DATA'!BO5-'GMT DATA'!BN5,"")</f>
        <v>85.452681600000005</v>
      </c>
      <c r="BP5" s="1">
        <f>IF(AND('GMT DATA'!BP5&lt;&gt;"NA",'GMT DATA'!BP5&lt;&gt;"Inf"),'GMT DATA'!BQ5-'GMT DATA'!BP5,"")</f>
        <v>56.717734100000001</v>
      </c>
      <c r="BQ5" s="1">
        <f>IF(AND('GMT DATA'!BQ5&lt;&gt;"NA",'GMT DATA'!BQ5&lt;&gt;"Inf"),'GMT DATA'!BQ5,"")</f>
        <v>213.8315288</v>
      </c>
      <c r="BR5" s="1">
        <f>IF(AND('GMT DATA'!BR5&lt;&gt;"NA",'GMT DATA'!BR5&lt;&gt;"Inf"),'GMT DATA'!BR5-'GMT DATA'!BQ5,"")</f>
        <v>56.717734099999973</v>
      </c>
      <c r="BS5" s="1">
        <f>IF(AND('GMT DATA'!BS5&lt;&gt;"NA",'GMT DATA'!BS5&lt;&gt;"Inf"),'GMT DATA'!BT5-'GMT DATA'!BS5,"")</f>
        <v>214.46782230000008</v>
      </c>
      <c r="BT5" s="1">
        <f>IF(AND('GMT DATA'!BT5&lt;&gt;"NA",'GMT DATA'!BT5&lt;&gt;"Inf"),'GMT DATA'!BT5,"")</f>
        <v>-930.94649770000001</v>
      </c>
      <c r="BU5" s="1">
        <f>IF(AND('GMT DATA'!BU5&lt;&gt;"NA",'GMT DATA'!BU5&lt;&gt;"Inf"),'GMT DATA'!BU5-'GMT DATA'!BT5,"")</f>
        <v>214.46782180000002</v>
      </c>
      <c r="BV5" s="1">
        <f>IF(AND('GMT DATA'!BV5&lt;&gt;"NA",'GMT DATA'!BV5&lt;&gt;"Inf"),'GMT DATA'!BW5-'GMT DATA'!BV5,"")</f>
        <v>161.20673420000003</v>
      </c>
      <c r="BW5" s="1">
        <f>IF(AND('GMT DATA'!BW5&lt;&gt;"NA",'GMT DATA'!BW5&lt;&gt;"Inf"),'GMT DATA'!BW5,"")</f>
        <v>744.72567730000003</v>
      </c>
      <c r="BX5" s="1">
        <f>IF(AND('GMT DATA'!BX5&lt;&gt;"NA",'GMT DATA'!BX5&lt;&gt;"Inf"),'GMT DATA'!BX5-'GMT DATA'!BW5,"")</f>
        <v>161.20673429999999</v>
      </c>
      <c r="BY5" s="4">
        <f>IF(AND('GMT DATA'!BY5&lt;&gt;"NA",'GMT DATA'!BY5&lt;&gt;"Inf"),'GMT DATA'!BZ5-'GMT DATA'!BY5,"")</f>
        <v>0.12314499700000001</v>
      </c>
      <c r="BZ5" s="4">
        <f>IF(AND('GMT DATA'!BZ5&lt;&gt;"NA",'GMT DATA'!BZ5&lt;&gt;"Inf"),'GMT DATA'!BZ5,"")</f>
        <v>0.18611630100000001</v>
      </c>
      <c r="CA5" s="4">
        <f>IF(AND('GMT DATA'!CA5&lt;&gt;"NA",'GMT DATA'!CA5&lt;&gt;"Inf"),'GMT DATA'!CA5-'GMT DATA'!BZ5,"")</f>
        <v>0.12314499700000001</v>
      </c>
      <c r="CB5" s="4">
        <f>IF(AND('GMT DATA'!CB5&lt;&gt;"NA",'GMT DATA'!CB5&lt;&gt;"Inf"),'GMT DATA'!CC5-'GMT DATA'!CB5,"")</f>
        <v>0.15216090999999998</v>
      </c>
      <c r="CC5" s="4">
        <f>IF(AND('GMT DATA'!CC5&lt;&gt;"NA",'GMT DATA'!CC5&lt;&gt;"Inf"),'GMT DATA'!CC5,"")</f>
        <v>8.6787797999999999E-2</v>
      </c>
      <c r="CD5" s="4">
        <f>IF(AND('GMT DATA'!CD5&lt;&gt;"NA",'GMT DATA'!CD5&lt;&gt;"Inf"),'GMT DATA'!CD5-'GMT DATA'!CC5,"")</f>
        <v>0.15216091100000001</v>
      </c>
      <c r="CE5" s="4">
        <f>IF(AND('GMT DATA'!CE5&lt;&gt;"NA",'GMT DATA'!CE5&lt;&gt;"Inf"),'GMT DATA'!CF5-'GMT DATA'!CE5,"")</f>
        <v>0.14243293000000001</v>
      </c>
      <c r="CF5" s="4">
        <f>IF(AND('GMT DATA'!CF5&lt;&gt;"NA",'GMT DATA'!CF5&lt;&gt;"Inf"),'GMT DATA'!CF5,"")</f>
        <v>5.1411769000000003E-2</v>
      </c>
      <c r="CG5" s="4">
        <f>IF(AND('GMT DATA'!CG5&lt;&gt;"NA",'GMT DATA'!CG5&lt;&gt;"Inf"),'GMT DATA'!CG5-'GMT DATA'!CF5,"")</f>
        <v>0.14243292900000001</v>
      </c>
      <c r="CH5" s="1">
        <f>IF(AND('GMT DATA'!CH5&lt;&gt;"NA",'GMT DATA'!CH5&lt;&gt;"Inf"),'GMT DATA'!CI5-'GMT DATA'!CH5,"")</f>
        <v>7.9815421460000007</v>
      </c>
      <c r="CI5" s="1">
        <f>IF(AND('GMT DATA'!CI5&lt;&gt;"NA",'GMT DATA'!CI5&lt;&gt;"Inf"),'GMT DATA'!CI5,"")</f>
        <v>4.5079045820000001</v>
      </c>
      <c r="CJ5" s="1">
        <f>IF(AND('GMT DATA'!CJ5&lt;&gt;"NA",'GMT DATA'!CJ5&lt;&gt;"Inf"),'GMT DATA'!CJ5-'GMT DATA'!CI5,"")</f>
        <v>7.9815421479999991</v>
      </c>
      <c r="CK5" s="1">
        <f>IF(AND('GMT DATA'!CK5&lt;&gt;"NA",'GMT DATA'!CK5&lt;&gt;"Inf"),'GMT DATA'!CL5-'GMT DATA'!CK5,"")</f>
        <v>3.4548193270000001</v>
      </c>
      <c r="CL5" s="1">
        <f>IF(AND('GMT DATA'!CL5&lt;&gt;"NA",'GMT DATA'!CL5&lt;&gt;"Inf"),'GMT DATA'!CL5,"")</f>
        <v>-3.7580952380000001</v>
      </c>
      <c r="CM5" s="1">
        <f>IF(AND('GMT DATA'!CM5&lt;&gt;"NA",'GMT DATA'!CM5&lt;&gt;"Inf"),'GMT DATA'!CM5-'GMT DATA'!CL5,"")</f>
        <v>3.4548193270000001</v>
      </c>
      <c r="CN5" s="1">
        <f>IF(AND('GMT DATA'!CN5&lt;&gt;"NA",'GMT DATA'!CN5&lt;&gt;"Inf"),'GMT DATA'!CO5-'GMT DATA'!CN5,"")</f>
        <v>3.6238904080000003</v>
      </c>
      <c r="CO5" s="1">
        <f>IF(AND('GMT DATA'!CO5&lt;&gt;"NA",'GMT DATA'!CO5&lt;&gt;"Inf"),'GMT DATA'!CO5,"")</f>
        <v>0.565238095</v>
      </c>
      <c r="CP5" s="1">
        <f>IF(AND('GMT DATA'!CP5&lt;&gt;"NA",'GMT DATA'!CP5&lt;&gt;"Inf"),'GMT DATA'!CP5-'GMT DATA'!CO5,"")</f>
        <v>3.6238904090000004</v>
      </c>
      <c r="CQ5" s="1">
        <f>IF(AND('GMT DATA'!CQ5&lt;&gt;"NA",'GMT DATA'!CQ5&lt;&gt;"Inf"),'GMT DATA'!CR5-'GMT DATA'!CQ5,"")</f>
        <v>5.4277858549999998</v>
      </c>
      <c r="CR5" s="1">
        <f>IF(AND('GMT DATA'!CR5&lt;&gt;"NA",'GMT DATA'!CR5&lt;&gt;"Inf"),'GMT DATA'!CR5,"")</f>
        <v>3.4190476190000001</v>
      </c>
      <c r="CS5" s="1">
        <f>IF(AND('GMT DATA'!CS5&lt;&gt;"NA",'GMT DATA'!CS5&lt;&gt;"Inf"),'GMT DATA'!CS5-'GMT DATA'!CR5,"")</f>
        <v>5.4277858549999998</v>
      </c>
      <c r="CT5" s="1">
        <f>IF(AND('GMT DATA'!CT5&lt;&gt;"NA",'GMT DATA'!CT5&lt;&gt;"Inf"),'GMT DATA'!CU5-'GMT DATA'!CT5,"")</f>
        <v>0.62721315999999994</v>
      </c>
      <c r="CU5" s="1">
        <f>IF(AND('GMT DATA'!CU5&lt;&gt;"NA",'GMT DATA'!CU5&lt;&gt;"Inf"),'GMT DATA'!CU5,"")</f>
        <v>0.364761905</v>
      </c>
      <c r="CV5" s="1">
        <f>IF(AND('GMT DATA'!CV5&lt;&gt;"NA",'GMT DATA'!CV5&lt;&gt;"Inf"),'GMT DATA'!CV5-'GMT DATA'!CU5,"")</f>
        <v>0.62721315999999994</v>
      </c>
      <c r="CW5" s="1">
        <f>IF(AND('GMT DATA'!CW5&lt;&gt;"NA",'GMT DATA'!CW5&lt;&gt;"Inf"),'GMT DATA'!CX5-'GMT DATA'!CW5,"")</f>
        <v>0.115495247</v>
      </c>
      <c r="CX5" s="1">
        <f>IF(AND('GMT DATA'!CX5&lt;&gt;"NA",'GMT DATA'!CX5&lt;&gt;"Inf"),'GMT DATA'!CX5,"")</f>
        <v>-0.10008415700000001</v>
      </c>
      <c r="CY5" s="1">
        <f>IF(AND('GMT DATA'!CY5&lt;&gt;"NA",'GMT DATA'!CY5&lt;&gt;"Inf"),'GMT DATA'!CY5-'GMT DATA'!CX5,"")</f>
        <v>0.11549524700000001</v>
      </c>
      <c r="CZ5" s="1">
        <f>IF(AND('GMT DATA'!CZ5&lt;&gt;"NA",'GMT DATA'!CZ5&lt;&gt;"Inf"),'GMT DATA'!DA5-'GMT DATA'!CZ5,"")</f>
        <v>2.8570350360000001</v>
      </c>
      <c r="DA5" s="1">
        <f>IF(AND('GMT DATA'!DA5&lt;&gt;"NA",'GMT DATA'!DA5&lt;&gt;"Inf"),'GMT DATA'!DA5,"")</f>
        <v>3.59313723</v>
      </c>
      <c r="DB5" s="1">
        <f>IF(AND('GMT DATA'!DB5&lt;&gt;"NA",'GMT DATA'!DB5&lt;&gt;"Inf"),'GMT DATA'!DB5-'GMT DATA'!DA5,"")</f>
        <v>2.8570350360000001</v>
      </c>
      <c r="DC5" s="1">
        <f>IF(AND('GMT DATA'!DC5&lt;&gt;"NA",'GMT DATA'!DC5&lt;&gt;"Inf"),'GMT DATA'!DD5-'GMT DATA'!DC5,"")</f>
        <v>12.056049359999999</v>
      </c>
      <c r="DD5" s="1">
        <f>IF(AND('GMT DATA'!DD5&lt;&gt;"NA",'GMT DATA'!DD5&lt;&gt;"Inf"),'GMT DATA'!DD5,"")</f>
        <v>9.8534374899999992</v>
      </c>
      <c r="DE5" s="1">
        <f>IF(AND('GMT DATA'!DE5&lt;&gt;"NA",'GMT DATA'!DE5&lt;&gt;"Inf"),'GMT DATA'!DE5-'GMT DATA'!DD5,"")</f>
        <v>12.056049360000001</v>
      </c>
    </row>
    <row r="6" spans="1:109">
      <c r="A6" t="str">
        <f>IF(AND('GMT DATA'!A6&lt;&gt;"NA",'GMT DATA'!A6&lt;&gt;"Inf"),'GMT DATA'!A6,"")</f>
        <v>+3C</v>
      </c>
      <c r="B6" s="1">
        <f>IF(AND('GMT DATA'!B6&lt;&gt;"NA",'GMT DATA'!B6&lt;&gt;"Inf"),'GMT DATA'!C6-'GMT DATA'!B6,"")</f>
        <v>1.3023057440000003</v>
      </c>
      <c r="C6" s="1">
        <f>IF(AND('GMT DATA'!C6&lt;&gt;"NA",'GMT DATA'!C6&lt;&gt;"Inf"),'GMT DATA'!C6,"")</f>
        <v>5.0437234450000004</v>
      </c>
      <c r="D6" s="1">
        <f>IF(AND('GMT DATA'!D6&lt;&gt;"NA",'GMT DATA'!D6&lt;&gt;"Inf"),'GMT DATA'!D6-'GMT DATA'!C6,"")</f>
        <v>1.3023057439999999</v>
      </c>
      <c r="E6" s="1">
        <f>IF(AND('GMT DATA'!E6&lt;&gt;"NA",'GMT DATA'!E6&lt;&gt;"Inf"),'GMT DATA'!F6-'GMT DATA'!E6,"")</f>
        <v>0.98548831999999997</v>
      </c>
      <c r="F6" s="1">
        <f>IF(AND('GMT DATA'!F6&lt;&gt;"NA",'GMT DATA'!F6&lt;&gt;"Inf"),'GMT DATA'!F6,"")</f>
        <v>4.406053709</v>
      </c>
      <c r="G6" s="1">
        <f>IF(AND('GMT DATA'!G6&lt;&gt;"NA",'GMT DATA'!G6&lt;&gt;"Inf"),'GMT DATA'!G6-'GMT DATA'!F6,"")</f>
        <v>0.98548831999999997</v>
      </c>
      <c r="H6" s="1">
        <f>IF(AND('GMT DATA'!H6&lt;&gt;"NA",'GMT DATA'!H6&lt;&gt;"Inf"),'GMT DATA'!I6-'GMT DATA'!H6,"")</f>
        <v>0.87443555599999945</v>
      </c>
      <c r="I6" s="1">
        <f>IF(AND('GMT DATA'!I6&lt;&gt;"NA",'GMT DATA'!I6&lt;&gt;"Inf"),'GMT DATA'!I6,"")</f>
        <v>4.1658416249999997</v>
      </c>
      <c r="J6" s="1">
        <f>IF(AND('GMT DATA'!J6&lt;&gt;"NA",'GMT DATA'!J6&lt;&gt;"Inf"),'GMT DATA'!J6-'GMT DATA'!I6,"")</f>
        <v>0.87443555600000078</v>
      </c>
      <c r="K6" s="1">
        <f>IF(AND('GMT DATA'!K6&lt;&gt;"NA",'GMT DATA'!K6&lt;&gt;"Inf"),'GMT DATA'!L6-'GMT DATA'!K6,"")</f>
        <v>1.7893287539999996</v>
      </c>
      <c r="L6" s="1">
        <f>IF(AND('GMT DATA'!L6&lt;&gt;"NA",'GMT DATA'!L6&lt;&gt;"Inf"),'GMT DATA'!L6,"")</f>
        <v>5.2785882839999996</v>
      </c>
      <c r="M6" s="1">
        <f>IF(AND('GMT DATA'!M6&lt;&gt;"NA",'GMT DATA'!M6&lt;&gt;"Inf"),'GMT DATA'!M6-'GMT DATA'!L6,"")</f>
        <v>1.7893287540000005</v>
      </c>
      <c r="N6" s="1">
        <f>IF(AND('GMT DATA'!N6&lt;&gt;"NA",'GMT DATA'!N6&lt;&gt;"Inf"),'GMT DATA'!O6-'GMT DATA'!N6,"")</f>
        <v>1.1280860129999994</v>
      </c>
      <c r="O6" s="1">
        <f>IF(AND('GMT DATA'!O6&lt;&gt;"NA",'GMT DATA'!O6&lt;&gt;"Inf"),'GMT DATA'!O6,"")</f>
        <v>4.4835563049999996</v>
      </c>
      <c r="P6" s="1">
        <f>IF(AND('GMT DATA'!P6&lt;&gt;"NA",'GMT DATA'!P6&lt;&gt;"Inf"),'GMT DATA'!P6-'GMT DATA'!O6,"")</f>
        <v>1.1280860140000009</v>
      </c>
      <c r="Q6" s="1">
        <f>IF(AND('GMT DATA'!Q6&lt;&gt;"NA",'GMT DATA'!Q6&lt;&gt;"Inf"),'GMT DATA'!R6-'GMT DATA'!Q6,"")</f>
        <v>2.4606605289999992</v>
      </c>
      <c r="R6" s="1">
        <f>IF(AND('GMT DATA'!R6&lt;&gt;"NA",'GMT DATA'!R6&lt;&gt;"Inf"),'GMT DATA'!R6,"")</f>
        <v>9.1804760739999995</v>
      </c>
      <c r="S6" s="1">
        <f>IF(AND('GMT DATA'!S6&lt;&gt;"NA",'GMT DATA'!S6&lt;&gt;"Inf"),'GMT DATA'!S6-'GMT DATA'!R6,"")</f>
        <v>2.4606605259999998</v>
      </c>
      <c r="T6" s="1">
        <f>IF(AND('GMT DATA'!T6&lt;&gt;"NA",'GMT DATA'!T6&lt;&gt;"Inf"),'GMT DATA'!U6-'GMT DATA'!T6,"")</f>
        <v>1.3521548099999996</v>
      </c>
      <c r="U6" s="1">
        <f>IF(AND('GMT DATA'!U6&lt;&gt;"NA",'GMT DATA'!U6&lt;&gt;"Inf"),'GMT DATA'!U6,"")</f>
        <v>4.8680805239999998</v>
      </c>
      <c r="V6" s="1">
        <f>IF(AND('GMT DATA'!V6&lt;&gt;"NA",'GMT DATA'!V6&lt;&gt;"Inf"),'GMT DATA'!V6-'GMT DATA'!U6,"")</f>
        <v>1.352154809</v>
      </c>
      <c r="W6" s="1">
        <f>IF(AND('GMT DATA'!W6&lt;&gt;"NA",'GMT DATA'!W6&lt;&gt;"Inf"),'GMT DATA'!X6-'GMT DATA'!W6,"")</f>
        <v>12.922275330000005</v>
      </c>
      <c r="X6" s="1">
        <f>IF(AND('GMT DATA'!X6&lt;&gt;"NA",'GMT DATA'!X6&lt;&gt;"Inf"),'GMT DATA'!X6,"")</f>
        <v>45.017738100000003</v>
      </c>
      <c r="Y6" s="1">
        <f>IF(AND('GMT DATA'!Y6&lt;&gt;"NA",'GMT DATA'!Y6&lt;&gt;"Inf"),'GMT DATA'!Y6-'GMT DATA'!X6,"")</f>
        <v>12.922275319999997</v>
      </c>
      <c r="Z6" s="1">
        <f>IF(AND('GMT DATA'!Z6&lt;&gt;"NA",'GMT DATA'!Z6&lt;&gt;"Inf"),'GMT DATA'!AA6-'GMT DATA'!Z6,"")</f>
        <v>10.20233159</v>
      </c>
      <c r="AA6" s="1">
        <f>IF(AND('GMT DATA'!AA6&lt;&gt;"NA",'GMT DATA'!AA6&lt;&gt;"Inf"),'GMT DATA'!AA6,"")</f>
        <v>23.06380952</v>
      </c>
      <c r="AB6" s="1">
        <f>IF(AND('GMT DATA'!AB6&lt;&gt;"NA",'GMT DATA'!AB6&lt;&gt;"Inf"),'GMT DATA'!AB6-'GMT DATA'!AA6,"")</f>
        <v>10.20233159</v>
      </c>
      <c r="AC6" s="1">
        <f>IF(AND('GMT DATA'!AC6&lt;&gt;"NA",'GMT DATA'!AC6&lt;&gt;"Inf"),'GMT DATA'!AD6-'GMT DATA'!AC6,"")</f>
        <v>7.5572779900000029</v>
      </c>
      <c r="AD6" s="1">
        <f>IF(AND('GMT DATA'!AD6&lt;&gt;"NA",'GMT DATA'!AD6&lt;&gt;"Inf"),'GMT DATA'!AD6,"")</f>
        <v>-45.898253969999999</v>
      </c>
      <c r="AE6" s="1">
        <f>IF(AND('GMT DATA'!AE6&lt;&gt;"NA",'GMT DATA'!AE6&lt;&gt;"Inf"),'GMT DATA'!AE6-'GMT DATA'!AD6,"")</f>
        <v>7.5572779999999966</v>
      </c>
      <c r="AF6" s="1">
        <f>IF(AND('GMT DATA'!AF6&lt;&gt;"NA",'GMT DATA'!AF6&lt;&gt;"Inf"),'GMT DATA'!AG6-'GMT DATA'!AF6,"")</f>
        <v>2.4988960000000002</v>
      </c>
      <c r="AG6" s="1">
        <f>MAX(IF(AND('GMT DATA'!AG6&lt;&gt;"NA",'GMT DATA'!AG6&lt;&gt;"Inf"),'GMT DATA'!AG6,""),-AG$2)</f>
        <v>-11.86050595</v>
      </c>
      <c r="AH6" s="1">
        <f>MAX(0,MIN(IF(AND('GMT DATA'!AH6&lt;&gt;"NA",'GMT DATA'!AH6&lt;&gt;"Inf"),'GMT DATA'!AH6-'GMT DATA'!AG6,""),AG6+AG2))</f>
        <v>0.83949404999999899</v>
      </c>
      <c r="AI6" s="1">
        <f>IF(AND('GMT DATA'!AI6&lt;&gt;"NA",'GMT DATA'!AI6&lt;&gt;"Inf"),'GMT DATA'!AJ6-'GMT DATA'!AI6,"")</f>
        <v>6.8681419300000002</v>
      </c>
      <c r="AJ6" s="1">
        <f>IF(AND('GMT DATA'!AJ6&lt;&gt;"NA",'GMT DATA'!AJ6&lt;&gt;"Inf"),'GMT DATA'!AJ6,"")</f>
        <v>24.89169643</v>
      </c>
      <c r="AK6" s="1">
        <f>IF(AND('GMT DATA'!AK6&lt;&gt;"NA",'GMT DATA'!AK6&lt;&gt;"Inf"),'GMT DATA'!AK6-'GMT DATA'!AJ6,"")</f>
        <v>6.8681419300000002</v>
      </c>
      <c r="AL6" s="1">
        <f>IF(AND('GMT DATA'!AL6&lt;&gt;"NA",'GMT DATA'!AL6&lt;&gt;"Inf"),'GMT DATA'!AM6-'GMT DATA'!AL6,"")</f>
        <v>9.1703775699999994</v>
      </c>
      <c r="AM6" s="1">
        <f>IF(AND('GMT DATA'!AM6&lt;&gt;"NA",'GMT DATA'!AM6&lt;&gt;"Inf"),'GMT DATA'!AM6,"")</f>
        <v>-22.965843249999999</v>
      </c>
      <c r="AN6" s="1">
        <f>IF(AND('GMT DATA'!AN6&lt;&gt;"NA",'GMT DATA'!AN6&lt;&gt;"Inf"),'GMT DATA'!AN6-'GMT DATA'!AM6,"")</f>
        <v>9.1703775599999986</v>
      </c>
      <c r="AO6" s="1">
        <f>IF(AND('GMT DATA'!AO6&lt;&gt;"NA",'GMT DATA'!AO6&lt;&gt;"Inf"),'GMT DATA'!AP6-'GMT DATA'!AO6,"")</f>
        <v>12.118283320000003</v>
      </c>
      <c r="AP6" s="1">
        <f>IF(AND('GMT DATA'!AP6&lt;&gt;"NA",'GMT DATA'!AP6&lt;&gt;"Inf"),'GMT DATA'!AP6,"")</f>
        <v>47.857539680000002</v>
      </c>
      <c r="AQ6" s="1">
        <f>IF(AND('GMT DATA'!AQ6&lt;&gt;"NA",'GMT DATA'!AQ6&lt;&gt;"Inf"),'GMT DATA'!AQ6-'GMT DATA'!AP6,"")</f>
        <v>12.118283319999996</v>
      </c>
      <c r="AR6" s="1">
        <f>IF(AND('GMT DATA'!AR6&lt;&gt;"NA",'GMT DATA'!AR6&lt;&gt;"Inf"),'GMT DATA'!AS6-'GMT DATA'!AR6,"")</f>
        <v>6.36960075</v>
      </c>
      <c r="AS6" s="1">
        <f>IF(AND('GMT DATA'!AS6&lt;&gt;"NA",'GMT DATA'!AS6&lt;&gt;"Inf"),'GMT DATA'!AS6,"")</f>
        <v>-21.91744048</v>
      </c>
      <c r="AT6" s="1">
        <f>IF(AND('GMT DATA'!AT6&lt;&gt;"NA",'GMT DATA'!AT6&lt;&gt;"Inf"),'GMT DATA'!AT6-'GMT DATA'!AS6,"")</f>
        <v>6.3696007599999991</v>
      </c>
      <c r="AU6" s="1">
        <f>IF(AND('GMT DATA'!AU6&lt;&gt;"NA",'GMT DATA'!AU6&lt;&gt;"Inf"),'GMT DATA'!AV6-'GMT DATA'!AU6,"")</f>
        <v>5.1411448899999996</v>
      </c>
      <c r="AV6" s="1">
        <f>IF(AND('GMT DATA'!AV6&lt;&gt;"NA",'GMT DATA'!AV6&lt;&gt;"Inf"),'GMT DATA'!AV6,"")</f>
        <v>20.168978169999999</v>
      </c>
      <c r="AW6" s="1">
        <f>IF(AND('GMT DATA'!AW6&lt;&gt;"NA",'GMT DATA'!AW6&lt;&gt;"Inf"),'GMT DATA'!AW6-'GMT DATA'!AV6,"")</f>
        <v>5.1411449000000005</v>
      </c>
      <c r="AX6" s="1">
        <f>IF(AND('GMT DATA'!AX6&lt;&gt;"NA",'GMT DATA'!AX6&lt;&gt;"Inf"),'GMT DATA'!AY6-'GMT DATA'!AX6,"")</f>
        <v>8.8836387799999983</v>
      </c>
      <c r="AY6" s="1">
        <f>IF(AND('GMT DATA'!AY6&lt;&gt;"NA",'GMT DATA'!AY6&lt;&gt;"Inf"),'GMT DATA'!AY6,"")</f>
        <v>42.086418649999999</v>
      </c>
      <c r="AZ6" s="1">
        <f>IF(AND('GMT DATA'!AZ6&lt;&gt;"NA",'GMT DATA'!AZ6&lt;&gt;"Inf"),'GMT DATA'!AZ6-'GMT DATA'!AY6,"")</f>
        <v>8.8836387899999991</v>
      </c>
      <c r="BA6" s="1">
        <f>IF(AND('GMT DATA'!BA6&lt;&gt;"NA",'GMT DATA'!BA6&lt;&gt;"Inf"),'GMT DATA'!BB6-'GMT DATA'!BA6,"")</f>
        <v>184.32650589999992</v>
      </c>
      <c r="BB6" s="1">
        <f>IF(AND('GMT DATA'!BB6&lt;&gt;"NA",'GMT DATA'!BB6&lt;&gt;"Inf"),'GMT DATA'!BB6,"")</f>
        <v>961.81155639999997</v>
      </c>
      <c r="BC6" s="1">
        <f>IF(AND('GMT DATA'!BC6&lt;&gt;"NA",'GMT DATA'!BC6&lt;&gt;"Inf"),'GMT DATA'!BC6-'GMT DATA'!BB6,"")</f>
        <v>184.32650560000002</v>
      </c>
      <c r="BD6" s="1">
        <f>IF(AND('GMT DATA'!BD6&lt;&gt;"NA",'GMT DATA'!BD6&lt;&gt;"Inf"),'GMT DATA'!BE6-'GMT DATA'!BD6,"")</f>
        <v>163.62294199999997</v>
      </c>
      <c r="BE6" s="1">
        <f>IF(AND('GMT DATA'!BE6&lt;&gt;"NA",'GMT DATA'!BE6&lt;&gt;"Inf"),'GMT DATA'!BE6,"")</f>
        <v>787.76565410000001</v>
      </c>
      <c r="BF6" s="1">
        <f>IF(AND('GMT DATA'!BF6&lt;&gt;"NA",'GMT DATA'!BF6&lt;&gt;"Inf"),'GMT DATA'!BF6-'GMT DATA'!BE6,"")</f>
        <v>163.62294199999997</v>
      </c>
      <c r="BG6" s="1">
        <f>IF(AND('GMT DATA'!BG6&lt;&gt;"NA",'GMT DATA'!BG6&lt;&gt;"Inf"),'GMT DATA'!BH6-'GMT DATA'!BG6,"")</f>
        <v>158.31712129999994</v>
      </c>
      <c r="BH6" s="1">
        <f>IF(AND('GMT DATA'!BH6&lt;&gt;"NA",'GMT DATA'!BH6&lt;&gt;"Inf"),'GMT DATA'!BH6,"")</f>
        <v>751.20835639999996</v>
      </c>
      <c r="BI6" s="1">
        <f>IF(AND('GMT DATA'!BI6&lt;&gt;"NA",'GMT DATA'!BI6&lt;&gt;"Inf"),'GMT DATA'!BI6-'GMT DATA'!BH6,"")</f>
        <v>158.31712120000009</v>
      </c>
      <c r="BJ6" s="1">
        <f>IF(AND('GMT DATA'!BJ6&lt;&gt;"NA",'GMT DATA'!BJ6&lt;&gt;"Inf"),'GMT DATA'!BK6-'GMT DATA'!BJ6,"")</f>
        <v>152.69241160000001</v>
      </c>
      <c r="BK6" s="1">
        <f>IF(AND('GMT DATA'!BK6&lt;&gt;"NA",'GMT DATA'!BK6&lt;&gt;"Inf"),'GMT DATA'!BK6,"")</f>
        <v>714.19718</v>
      </c>
      <c r="BL6" s="1">
        <f>IF(AND('GMT DATA'!BL6&lt;&gt;"NA",'GMT DATA'!BL6&lt;&gt;"Inf"),'GMT DATA'!BL6-'GMT DATA'!BK6,"")</f>
        <v>152.69241160000001</v>
      </c>
      <c r="BM6" s="1">
        <f>IF(AND('GMT DATA'!BM6&lt;&gt;"NA",'GMT DATA'!BM6&lt;&gt;"Inf"),'GMT DATA'!BN6-'GMT DATA'!BM6,"")</f>
        <v>135.35057680000006</v>
      </c>
      <c r="BN6" s="1">
        <f>IF(AND('GMT DATA'!BN6&lt;&gt;"NA",'GMT DATA'!BN6&lt;&gt;"Inf"),'GMT DATA'!BN6,"")</f>
        <v>598.92695760000004</v>
      </c>
      <c r="BO6" s="1">
        <f>IF(AND('GMT DATA'!BO6&lt;&gt;"NA",'GMT DATA'!BO6&lt;&gt;"Inf"),'GMT DATA'!BO6-'GMT DATA'!BN6,"")</f>
        <v>135.3505768</v>
      </c>
      <c r="BP6" s="1">
        <f>IF(AND('GMT DATA'!BP6&lt;&gt;"NA",'GMT DATA'!BP6&lt;&gt;"Inf"),'GMT DATA'!BQ6-'GMT DATA'!BP6,"")</f>
        <v>102.56731730000001</v>
      </c>
      <c r="BQ6" s="1">
        <f>IF(AND('GMT DATA'!BQ6&lt;&gt;"NA",'GMT DATA'!BQ6&lt;&gt;"Inf"),'GMT DATA'!BQ6,"")</f>
        <v>370.64174919999999</v>
      </c>
      <c r="BR6" s="1">
        <f>IF(AND('GMT DATA'!BR6&lt;&gt;"NA",'GMT DATA'!BR6&lt;&gt;"Inf"),'GMT DATA'!BR6-'GMT DATA'!BQ6,"")</f>
        <v>102.56731740000004</v>
      </c>
      <c r="BS6" s="1">
        <f>IF(AND('GMT DATA'!BS6&lt;&gt;"NA",'GMT DATA'!BS6&lt;&gt;"Inf"),'GMT DATA'!BT6-'GMT DATA'!BS6,"")</f>
        <v>227.4692399999999</v>
      </c>
      <c r="BT6" s="1">
        <f>IF(AND('GMT DATA'!BT6&lt;&gt;"NA",'GMT DATA'!BT6&lt;&gt;"Inf"),'GMT DATA'!BT6,"")</f>
        <v>-1399.3806930000001</v>
      </c>
      <c r="BU6" s="1">
        <f>IF(AND('GMT DATA'!BU6&lt;&gt;"NA",'GMT DATA'!BU6&lt;&gt;"Inf"),'GMT DATA'!BU6-'GMT DATA'!BT6,"")</f>
        <v>227.46924000000013</v>
      </c>
      <c r="BV6" s="1">
        <f>IF(AND('GMT DATA'!BV6&lt;&gt;"NA",'GMT DATA'!BV6&lt;&gt;"Inf"),'GMT DATA'!BW6-'GMT DATA'!BV6,"")</f>
        <v>212.23896560000003</v>
      </c>
      <c r="BW6" s="1">
        <f>IF(AND('GMT DATA'!BW6&lt;&gt;"NA",'GMT DATA'!BW6&lt;&gt;"Inf"),'GMT DATA'!BW6,"")</f>
        <v>1164.1117810000001</v>
      </c>
      <c r="BX6" s="1">
        <f>IF(AND('GMT DATA'!BX6&lt;&gt;"NA",'GMT DATA'!BX6&lt;&gt;"Inf"),'GMT DATA'!BX6-'GMT DATA'!BW6,"")</f>
        <v>212.23896599999989</v>
      </c>
      <c r="BY6" s="4">
        <f>IF(AND('GMT DATA'!BY6&lt;&gt;"NA",'GMT DATA'!BY6&lt;&gt;"Inf"),'GMT DATA'!BZ6-'GMT DATA'!BY6,"")</f>
        <v>0.15951376</v>
      </c>
      <c r="BZ6" s="4">
        <f>IF(AND('GMT DATA'!BZ6&lt;&gt;"NA",'GMT DATA'!BZ6&lt;&gt;"Inf"),'GMT DATA'!BZ6,"")</f>
        <v>0.32322542900000001</v>
      </c>
      <c r="CA6" s="4">
        <f>IF(AND('GMT DATA'!CA6&lt;&gt;"NA",'GMT DATA'!CA6&lt;&gt;"Inf"),'GMT DATA'!CA6-'GMT DATA'!BZ6,"")</f>
        <v>0.15951376</v>
      </c>
      <c r="CB6" s="4">
        <f>IF(AND('GMT DATA'!CB6&lt;&gt;"NA",'GMT DATA'!CB6&lt;&gt;"Inf"),'GMT DATA'!CC6-'GMT DATA'!CB6,"")</f>
        <v>0.18512634100000003</v>
      </c>
      <c r="CC6" s="4">
        <f>IF(AND('GMT DATA'!CC6&lt;&gt;"NA",'GMT DATA'!CC6&lt;&gt;"Inf"),'GMT DATA'!CC6,"")</f>
        <v>0.16251944500000001</v>
      </c>
      <c r="CD6" s="4">
        <f>IF(AND('GMT DATA'!CD6&lt;&gt;"NA",'GMT DATA'!CD6&lt;&gt;"Inf"),'GMT DATA'!CD6-'GMT DATA'!CC6,"")</f>
        <v>0.18512634199999997</v>
      </c>
      <c r="CE6" s="4">
        <f>IF(AND('GMT DATA'!CE6&lt;&gt;"NA",'GMT DATA'!CE6&lt;&gt;"Inf"),'GMT DATA'!CF6-'GMT DATA'!CE6,"")</f>
        <v>0.17520765699999999</v>
      </c>
      <c r="CF6" s="4">
        <f>IF(AND('GMT DATA'!CF6&lt;&gt;"NA",'GMT DATA'!CF6&lt;&gt;"Inf"),'GMT DATA'!CF6,"")</f>
        <v>8.2753946999999994E-2</v>
      </c>
      <c r="CG6" s="4">
        <f>IF(AND('GMT DATA'!CG6&lt;&gt;"NA",'GMT DATA'!CG6&lt;&gt;"Inf"),'GMT DATA'!CG6-'GMT DATA'!CF6,"")</f>
        <v>0.17520765700000002</v>
      </c>
      <c r="CH6" s="1">
        <f>IF(AND('GMT DATA'!CH6&lt;&gt;"NA",'GMT DATA'!CH6&lt;&gt;"Inf"),'GMT DATA'!CI6-'GMT DATA'!CH6,"")</f>
        <v>6.0205919489999999</v>
      </c>
      <c r="CI6" s="1">
        <f>IF(AND('GMT DATA'!CI6&lt;&gt;"NA",'GMT DATA'!CI6&lt;&gt;"Inf"),'GMT DATA'!CI6,"")</f>
        <v>6.1225590350000001</v>
      </c>
      <c r="CJ6" s="1">
        <f>IF(AND('GMT DATA'!CJ6&lt;&gt;"NA",'GMT DATA'!CJ6&lt;&gt;"Inf"),'GMT DATA'!CJ6-'GMT DATA'!CI6,"")</f>
        <v>6.0205919449999996</v>
      </c>
      <c r="CK6" s="1">
        <f>IF(AND('GMT DATA'!CK6&lt;&gt;"NA",'GMT DATA'!CK6&lt;&gt;"Inf"),'GMT DATA'!CL6-'GMT DATA'!CK6,"")</f>
        <v>4.7673718499999991</v>
      </c>
      <c r="CL6" s="1">
        <f>IF(AND('GMT DATA'!CL6&lt;&gt;"NA",'GMT DATA'!CL6&lt;&gt;"Inf"),'GMT DATA'!CL6,"")</f>
        <v>-5.3990674600000004</v>
      </c>
      <c r="CM6" s="1">
        <f>IF(AND('GMT DATA'!CM6&lt;&gt;"NA",'GMT DATA'!CM6&lt;&gt;"Inf"),'GMT DATA'!CM6-'GMT DATA'!CL6,"")</f>
        <v>4.76737185</v>
      </c>
      <c r="CN6" s="1">
        <f>IF(AND('GMT DATA'!CN6&lt;&gt;"NA",'GMT DATA'!CN6&lt;&gt;"Inf"),'GMT DATA'!CO6-'GMT DATA'!CN6,"")</f>
        <v>4.8358404520000002</v>
      </c>
      <c r="CO6" s="1">
        <f>IF(AND('GMT DATA'!CO6&lt;&gt;"NA",'GMT DATA'!CO6&lt;&gt;"Inf"),'GMT DATA'!CO6,"")</f>
        <v>1.041825397</v>
      </c>
      <c r="CP6" s="1">
        <f>IF(AND('GMT DATA'!CP6&lt;&gt;"NA",'GMT DATA'!CP6&lt;&gt;"Inf"),'GMT DATA'!CP6-'GMT DATA'!CO6,"")</f>
        <v>4.8358404510000002</v>
      </c>
      <c r="CQ6" s="1">
        <f>IF(AND('GMT DATA'!CQ6&lt;&gt;"NA",'GMT DATA'!CQ6&lt;&gt;"Inf"),'GMT DATA'!CR6-'GMT DATA'!CQ6,"")</f>
        <v>6.9885510380000007</v>
      </c>
      <c r="CR6" s="1">
        <f>IF(AND('GMT DATA'!CR6&lt;&gt;"NA",'GMT DATA'!CR6&lt;&gt;"Inf"),'GMT DATA'!CR6,"")</f>
        <v>4.4908730160000001</v>
      </c>
      <c r="CS6" s="1">
        <f>IF(AND('GMT DATA'!CS6&lt;&gt;"NA",'GMT DATA'!CS6&lt;&gt;"Inf"),'GMT DATA'!CS6-'GMT DATA'!CR6,"")</f>
        <v>6.9885510340000003</v>
      </c>
      <c r="CT6" s="1">
        <f>IF(AND('GMT DATA'!CT6&lt;&gt;"NA",'GMT DATA'!CT6&lt;&gt;"Inf"),'GMT DATA'!CU6-'GMT DATA'!CT6,"")</f>
        <v>0.56281751699999993</v>
      </c>
      <c r="CU6" s="1">
        <f>IF(AND('GMT DATA'!CU6&lt;&gt;"NA",'GMT DATA'!CU6&lt;&gt;"Inf"),'GMT DATA'!CU6,"")</f>
        <v>0.64983134899999995</v>
      </c>
      <c r="CV6" s="1">
        <f>IF(AND('GMT DATA'!CV6&lt;&gt;"NA",'GMT DATA'!CV6&lt;&gt;"Inf"),'GMT DATA'!CV6-'GMT DATA'!CU6,"")</f>
        <v>0.56281751700000016</v>
      </c>
      <c r="CW6" s="1">
        <f>IF(AND('GMT DATA'!CW6&lt;&gt;"NA",'GMT DATA'!CW6&lt;&gt;"Inf"),'GMT DATA'!CX6-'GMT DATA'!CW6,"")</f>
        <v>0.11741998799999998</v>
      </c>
      <c r="CX6" s="1">
        <f>IF(AND('GMT DATA'!CX6&lt;&gt;"NA",'GMT DATA'!CX6&lt;&gt;"Inf"),'GMT DATA'!CX6,"")</f>
        <v>-0.20930122600000001</v>
      </c>
      <c r="CY6" s="1">
        <f>IF(AND('GMT DATA'!CY6&lt;&gt;"NA",'GMT DATA'!CY6&lt;&gt;"Inf"),'GMT DATA'!CY6-'GMT DATA'!CX6,"")</f>
        <v>0.117419988</v>
      </c>
      <c r="CZ6" s="1">
        <f>IF(AND('GMT DATA'!CZ6&lt;&gt;"NA",'GMT DATA'!CZ6&lt;&gt;"Inf"),'GMT DATA'!DA6-'GMT DATA'!CZ6,"")</f>
        <v>3.5920346499999996</v>
      </c>
      <c r="DA6" s="1">
        <f>IF(AND('GMT DATA'!DA6&lt;&gt;"NA",'GMT DATA'!DA6&lt;&gt;"Inf"),'GMT DATA'!DA6,"")</f>
        <v>4.9077161589999996</v>
      </c>
      <c r="DB6" s="1">
        <f>IF(AND('GMT DATA'!DB6&lt;&gt;"NA",'GMT DATA'!DB6&lt;&gt;"Inf"),'GMT DATA'!DB6-'GMT DATA'!DA6,"")</f>
        <v>3.5920346510000005</v>
      </c>
      <c r="DC6" s="1">
        <f>IF(AND('GMT DATA'!DC6&lt;&gt;"NA",'GMT DATA'!DC6&lt;&gt;"Inf"),'GMT DATA'!DD6-'GMT DATA'!DC6,"")</f>
        <v>13.976797011</v>
      </c>
      <c r="DD6" s="1">
        <f>IF(AND('GMT DATA'!DD6&lt;&gt;"NA",'GMT DATA'!DD6&lt;&gt;"Inf"),'GMT DATA'!DD6,"")</f>
        <v>14.51906063</v>
      </c>
      <c r="DE6" s="1">
        <f>IF(AND('GMT DATA'!DE6&lt;&gt;"NA",'GMT DATA'!DE6&lt;&gt;"Inf"),'GMT DATA'!DE6-'GMT DATA'!DD6,"")</f>
        <v>13.976797020000001</v>
      </c>
    </row>
    <row r="7" spans="1:109">
      <c r="A7" t="str">
        <f>IF(AND('GMT DATA'!A7&lt;&gt;"NA",'GMT DATA'!A7&lt;&gt;"Inf"),'GMT DATA'!A7,"")</f>
        <v>+4C</v>
      </c>
      <c r="B7" s="1">
        <f>IF(AND('GMT DATA'!B7&lt;&gt;"NA",'GMT DATA'!B7&lt;&gt;"Inf"),'GMT DATA'!C7-'GMT DATA'!B7,"")</f>
        <v>1.4304083790000002</v>
      </c>
      <c r="C7" s="1">
        <f>IF(AND('GMT DATA'!C7&lt;&gt;"NA",'GMT DATA'!C7&lt;&gt;"Inf"),'GMT DATA'!C7,"")</f>
        <v>6.836420436</v>
      </c>
      <c r="D7" s="1">
        <f>IF(AND('GMT DATA'!D7&lt;&gt;"NA",'GMT DATA'!D7&lt;&gt;"Inf"),'GMT DATA'!D7-'GMT DATA'!C7,"")</f>
        <v>1.4304083780000001</v>
      </c>
      <c r="E7" s="1">
        <f>IF(AND('GMT DATA'!E7&lt;&gt;"NA",'GMT DATA'!E7&lt;&gt;"Inf"),'GMT DATA'!F7-'GMT DATA'!E7,"")</f>
        <v>1.2313107350000001</v>
      </c>
      <c r="F7" s="1">
        <f>IF(AND('GMT DATA'!F7&lt;&gt;"NA",'GMT DATA'!F7&lt;&gt;"Inf"),'GMT DATA'!F7,"")</f>
        <v>6.3631074730000003</v>
      </c>
      <c r="G7" s="1">
        <f>IF(AND('GMT DATA'!G7&lt;&gt;"NA",'GMT DATA'!G7&lt;&gt;"Inf"),'GMT DATA'!G7-'GMT DATA'!F7,"")</f>
        <v>1.2313107349999992</v>
      </c>
      <c r="H7" s="1">
        <f>IF(AND('GMT DATA'!H7&lt;&gt;"NA",'GMT DATA'!H7&lt;&gt;"Inf"),'GMT DATA'!I7-'GMT DATA'!H7,"")</f>
        <v>1.0845050289999998</v>
      </c>
      <c r="I7" s="1">
        <f>IF(AND('GMT DATA'!I7&lt;&gt;"NA",'GMT DATA'!I7&lt;&gt;"Inf"),'GMT DATA'!I7,"")</f>
        <v>5.907779047</v>
      </c>
      <c r="J7" s="1">
        <f>IF(AND('GMT DATA'!J7&lt;&gt;"NA",'GMT DATA'!J7&lt;&gt;"Inf"),'GMT DATA'!J7-'GMT DATA'!I7,"")</f>
        <v>1.0845050299999999</v>
      </c>
      <c r="K7" s="1">
        <f>IF(AND('GMT DATA'!K7&lt;&gt;"NA",'GMT DATA'!K7&lt;&gt;"Inf"),'GMT DATA'!L7-'GMT DATA'!K7,"")</f>
        <v>1.4877621260000007</v>
      </c>
      <c r="L7" s="1">
        <f>IF(AND('GMT DATA'!L7&lt;&gt;"NA",'GMT DATA'!L7&lt;&gt;"Inf"),'GMT DATA'!L7,"")</f>
        <v>6.3403832080000004</v>
      </c>
      <c r="M7" s="1">
        <f>IF(AND('GMT DATA'!M7&lt;&gt;"NA",'GMT DATA'!M7&lt;&gt;"Inf"),'GMT DATA'!M7-'GMT DATA'!L7,"")</f>
        <v>1.4877621249999997</v>
      </c>
      <c r="N7" s="1">
        <f>IF(AND('GMT DATA'!N7&lt;&gt;"NA",'GMT DATA'!N7&lt;&gt;"Inf"),'GMT DATA'!O7-'GMT DATA'!N7,"")</f>
        <v>1.3377148019999998</v>
      </c>
      <c r="O7" s="1">
        <f>IF(AND('GMT DATA'!O7&lt;&gt;"NA",'GMT DATA'!O7&lt;&gt;"Inf"),'GMT DATA'!O7,"")</f>
        <v>6.5285861159999996</v>
      </c>
      <c r="P7" s="1">
        <f>IF(AND('GMT DATA'!P7&lt;&gt;"NA",'GMT DATA'!P7&lt;&gt;"Inf"),'GMT DATA'!P7-'GMT DATA'!O7,"")</f>
        <v>1.3377148020000007</v>
      </c>
      <c r="Q7" s="1">
        <f>IF(AND('GMT DATA'!Q7&lt;&gt;"NA",'GMT DATA'!Q7&lt;&gt;"Inf"),'GMT DATA'!R7-'GMT DATA'!Q7,"")</f>
        <v>2.7747514639999995</v>
      </c>
      <c r="R7" s="1">
        <f>IF(AND('GMT DATA'!R7&lt;&gt;"NA",'GMT DATA'!R7&lt;&gt;"Inf"),'GMT DATA'!R7,"")</f>
        <v>11.79647432</v>
      </c>
      <c r="S7" s="1">
        <f>IF(AND('GMT DATA'!S7&lt;&gt;"NA",'GMT DATA'!S7&lt;&gt;"Inf"),'GMT DATA'!S7-'GMT DATA'!R7,"")</f>
        <v>2.77475147</v>
      </c>
      <c r="T7" s="1">
        <f>IF(AND('GMT DATA'!T7&lt;&gt;"NA",'GMT DATA'!T7&lt;&gt;"Inf"),'GMT DATA'!U7-'GMT DATA'!T7,"")</f>
        <v>1.9995284560000002</v>
      </c>
      <c r="U7" s="1">
        <f>IF(AND('GMT DATA'!U7&lt;&gt;"NA",'GMT DATA'!U7&lt;&gt;"Inf"),'GMT DATA'!U7,"")</f>
        <v>7.3780058249999998</v>
      </c>
      <c r="V7" s="1">
        <f>IF(AND('GMT DATA'!V7&lt;&gt;"NA",'GMT DATA'!V7&lt;&gt;"Inf"),'GMT DATA'!V7-'GMT DATA'!U7,"")</f>
        <v>1.9995284569999994</v>
      </c>
      <c r="W7" s="1">
        <f>IF(AND('GMT DATA'!W7&lt;&gt;"NA",'GMT DATA'!W7&lt;&gt;"Inf"),'GMT DATA'!X7-'GMT DATA'!W7,"")</f>
        <v>10.679683439999998</v>
      </c>
      <c r="X7" s="1">
        <f>IF(AND('GMT DATA'!X7&lt;&gt;"NA",'GMT DATA'!X7&lt;&gt;"Inf"),'GMT DATA'!X7,"")</f>
        <v>63.992725579999998</v>
      </c>
      <c r="Y7" s="1">
        <f>IF(AND('GMT DATA'!Y7&lt;&gt;"NA",'GMT DATA'!Y7&lt;&gt;"Inf"),'GMT DATA'!Y7-'GMT DATA'!X7,"")</f>
        <v>10.679683429999997</v>
      </c>
      <c r="Z7" s="1">
        <f>IF(AND('GMT DATA'!Z7&lt;&gt;"NA",'GMT DATA'!Z7&lt;&gt;"Inf"),'GMT DATA'!AA7-'GMT DATA'!Z7,"")</f>
        <v>13.242095389999999</v>
      </c>
      <c r="AA7" s="1">
        <f>IF(AND('GMT DATA'!AA7&lt;&gt;"NA",'GMT DATA'!AA7&lt;&gt;"Inf"),'GMT DATA'!AA7,"")</f>
        <v>39.69932094</v>
      </c>
      <c r="AB7" s="1">
        <f>IF(AND('GMT DATA'!AB7&lt;&gt;"NA",'GMT DATA'!AB7&lt;&gt;"Inf"),'GMT DATA'!AB7-'GMT DATA'!AA7,"")</f>
        <v>13.242095390000003</v>
      </c>
      <c r="AC7" s="1">
        <f>IF(AND('GMT DATA'!AC7&lt;&gt;"NA",'GMT DATA'!AC7&lt;&gt;"Inf"),'GMT DATA'!AD7-'GMT DATA'!AC7,"")</f>
        <v>10.075051670000008</v>
      </c>
      <c r="AD7" s="1">
        <f>IF(AND('GMT DATA'!AD7&lt;&gt;"NA",'GMT DATA'!AD7&lt;&gt;"Inf"),'GMT DATA'!AD7,"")</f>
        <v>-60.590909089999997</v>
      </c>
      <c r="AE7" s="1">
        <f>IF(AND('GMT DATA'!AE7&lt;&gt;"NA",'GMT DATA'!AE7&lt;&gt;"Inf"),'GMT DATA'!AE7-'GMT DATA'!AD7,"")</f>
        <v>10.075051669999993</v>
      </c>
      <c r="AF7" s="1">
        <f>IF(AND('GMT DATA'!AF7&lt;&gt;"NA",'GMT DATA'!AF7&lt;&gt;"Inf"),'GMT DATA'!AG7-'GMT DATA'!AF7,"")</f>
        <v>1.7576727600000002</v>
      </c>
      <c r="AG7" s="1">
        <f>MAX(IF(AND('GMT DATA'!AG7&lt;&gt;"NA",'GMT DATA'!AG7&lt;&gt;"Inf"),'GMT DATA'!AG7,""),-AG$2)</f>
        <v>-12.7</v>
      </c>
      <c r="AH7" s="1">
        <f>MAX(0,MIN(IF(AND('GMT DATA'!AH7&lt;&gt;"NA",'GMT DATA'!AH7&lt;&gt;"Inf"),'GMT DATA'!AH7-'GMT DATA'!AG7,""),AG7+AG2))</f>
        <v>0</v>
      </c>
      <c r="AI7" s="1">
        <f>IF(AND('GMT DATA'!AI7&lt;&gt;"NA",'GMT DATA'!AI7&lt;&gt;"Inf"),'GMT DATA'!AJ7-'GMT DATA'!AI7,"")</f>
        <v>4.5088466099999991</v>
      </c>
      <c r="AJ7" s="1">
        <f>IF(AND('GMT DATA'!AJ7&lt;&gt;"NA",'GMT DATA'!AJ7&lt;&gt;"Inf"),'GMT DATA'!AJ7,"")</f>
        <v>29.208131739999999</v>
      </c>
      <c r="AK7" s="1">
        <f>IF(AND('GMT DATA'!AK7&lt;&gt;"NA",'GMT DATA'!AK7&lt;&gt;"Inf"),'GMT DATA'!AK7-'GMT DATA'!AJ7,"")</f>
        <v>4.5088465999999983</v>
      </c>
      <c r="AL7" s="1">
        <f>IF(AND('GMT DATA'!AL7&lt;&gt;"NA",'GMT DATA'!AL7&lt;&gt;"Inf"),'GMT DATA'!AM7-'GMT DATA'!AL7,"")</f>
        <v>13.953047649999998</v>
      </c>
      <c r="AM7" s="1">
        <f>IF(AND('GMT DATA'!AM7&lt;&gt;"NA",'GMT DATA'!AM7&lt;&gt;"Inf"),'GMT DATA'!AM7,"")</f>
        <v>-30.530099310000001</v>
      </c>
      <c r="AN7" s="1">
        <f>IF(AND('GMT DATA'!AN7&lt;&gt;"NA",'GMT DATA'!AN7&lt;&gt;"Inf"),'GMT DATA'!AN7-'GMT DATA'!AM7,"")</f>
        <v>13.953047650000002</v>
      </c>
      <c r="AO7" s="1">
        <f>IF(AND('GMT DATA'!AO7&lt;&gt;"NA",'GMT DATA'!AO7&lt;&gt;"Inf"),'GMT DATA'!AP7-'GMT DATA'!AO7,"")</f>
        <v>16.267588320000002</v>
      </c>
      <c r="AP7" s="1">
        <f>IF(AND('GMT DATA'!AP7&lt;&gt;"NA",'GMT DATA'!AP7&lt;&gt;"Inf"),'GMT DATA'!AP7,"")</f>
        <v>59.738231050000003</v>
      </c>
      <c r="AQ7" s="1">
        <f>IF(AND('GMT DATA'!AQ7&lt;&gt;"NA",'GMT DATA'!AQ7&lt;&gt;"Inf"),'GMT DATA'!AQ7-'GMT DATA'!AP7,"")</f>
        <v>16.267588319999994</v>
      </c>
      <c r="AR7" s="1">
        <f>IF(AND('GMT DATA'!AR7&lt;&gt;"NA",'GMT DATA'!AR7&lt;&gt;"Inf"),'GMT DATA'!AS7-'GMT DATA'!AR7,"")</f>
        <v>8.4795772199999959</v>
      </c>
      <c r="AS7" s="1">
        <f>IF(AND('GMT DATA'!AS7&lt;&gt;"NA",'GMT DATA'!AS7&lt;&gt;"Inf"),'GMT DATA'!AS7,"")</f>
        <v>-30.420074700000001</v>
      </c>
      <c r="AT7" s="1">
        <f>IF(AND('GMT DATA'!AT7&lt;&gt;"NA",'GMT DATA'!AT7&lt;&gt;"Inf"),'GMT DATA'!AT7-'GMT DATA'!AS7,"")</f>
        <v>8.4795772300000003</v>
      </c>
      <c r="AU7" s="1">
        <f>IF(AND('GMT DATA'!AU7&lt;&gt;"NA",'GMT DATA'!AU7&lt;&gt;"Inf"),'GMT DATA'!AV7-'GMT DATA'!AU7,"")</f>
        <v>5.2803123599999999</v>
      </c>
      <c r="AV7" s="1">
        <f>IF(AND('GMT DATA'!AV7&lt;&gt;"NA",'GMT DATA'!AV7&lt;&gt;"Inf"),'GMT DATA'!AV7,"")</f>
        <v>23.67088532</v>
      </c>
      <c r="AW7" s="1">
        <f>IF(AND('GMT DATA'!AW7&lt;&gt;"NA",'GMT DATA'!AW7&lt;&gt;"Inf"),'GMT DATA'!AW7-'GMT DATA'!AV7,"")</f>
        <v>5.2803123700000008</v>
      </c>
      <c r="AX7" s="1">
        <f>IF(AND('GMT DATA'!AX7&lt;&gt;"NA",'GMT DATA'!AX7&lt;&gt;"Inf"),'GMT DATA'!AY7-'GMT DATA'!AX7,"")</f>
        <v>12.605398279999996</v>
      </c>
      <c r="AY7" s="1">
        <f>IF(AND('GMT DATA'!AY7&lt;&gt;"NA",'GMT DATA'!AY7&lt;&gt;"Inf"),'GMT DATA'!AY7,"")</f>
        <v>54.090960019999997</v>
      </c>
      <c r="AZ7" s="1">
        <f>IF(AND('GMT DATA'!AZ7&lt;&gt;"NA",'GMT DATA'!AZ7&lt;&gt;"Inf"),'GMT DATA'!AZ7-'GMT DATA'!AY7,"")</f>
        <v>12.605398280000003</v>
      </c>
      <c r="BA7" s="1">
        <f>IF(AND('GMT DATA'!BA7&lt;&gt;"NA",'GMT DATA'!BA7&lt;&gt;"Inf"),'GMT DATA'!BB7-'GMT DATA'!BA7,"")</f>
        <v>188.34347600000001</v>
      </c>
      <c r="BB7" s="1">
        <f>IF(AND('GMT DATA'!BB7&lt;&gt;"NA",'GMT DATA'!BB7&lt;&gt;"Inf"),'GMT DATA'!BB7,"")</f>
        <v>1368.0395880000001</v>
      </c>
      <c r="BC7" s="1">
        <f>IF(AND('GMT DATA'!BC7&lt;&gt;"NA",'GMT DATA'!BC7&lt;&gt;"Inf"),'GMT DATA'!BC7-'GMT DATA'!BB7,"")</f>
        <v>188.34347600000001</v>
      </c>
      <c r="BD7" s="1">
        <f>IF(AND('GMT DATA'!BD7&lt;&gt;"NA",'GMT DATA'!BD7&lt;&gt;"Inf"),'GMT DATA'!BE7-'GMT DATA'!BD7,"")</f>
        <v>177.16439139999989</v>
      </c>
      <c r="BE7" s="1">
        <f>IF(AND('GMT DATA'!BE7&lt;&gt;"NA",'GMT DATA'!BE7&lt;&gt;"Inf"),'GMT DATA'!BE7,"")</f>
        <v>1139.5799239999999</v>
      </c>
      <c r="BF7" s="1">
        <f>IF(AND('GMT DATA'!BF7&lt;&gt;"NA",'GMT DATA'!BF7&lt;&gt;"Inf"),'GMT DATA'!BF7-'GMT DATA'!BE7,"")</f>
        <v>177.16439100000002</v>
      </c>
      <c r="BG7" s="1">
        <f>IF(AND('GMT DATA'!BG7&lt;&gt;"NA",'GMT DATA'!BG7&lt;&gt;"Inf"),'GMT DATA'!BH7-'GMT DATA'!BG7,"")</f>
        <v>173.16982080000002</v>
      </c>
      <c r="BH7" s="1">
        <f>IF(AND('GMT DATA'!BH7&lt;&gt;"NA",'GMT DATA'!BH7&lt;&gt;"Inf"),'GMT DATA'!BH7,"")</f>
        <v>1091.607714</v>
      </c>
      <c r="BI7" s="1">
        <f>IF(AND('GMT DATA'!BI7&lt;&gt;"NA",'GMT DATA'!BI7&lt;&gt;"Inf"),'GMT DATA'!BI7-'GMT DATA'!BH7,"")</f>
        <v>173.16982000000007</v>
      </c>
      <c r="BJ7" s="1">
        <f>IF(AND('GMT DATA'!BJ7&lt;&gt;"NA",'GMT DATA'!BJ7&lt;&gt;"Inf"),'GMT DATA'!BK7-'GMT DATA'!BJ7,"")</f>
        <v>169.11903060000009</v>
      </c>
      <c r="BK7" s="1">
        <f>IF(AND('GMT DATA'!BK7&lt;&gt;"NA",'GMT DATA'!BK7&lt;&gt;"Inf"),'GMT DATA'!BK7,"")</f>
        <v>1043.192215</v>
      </c>
      <c r="BL7" s="1">
        <f>IF(AND('GMT DATA'!BL7&lt;&gt;"NA",'GMT DATA'!BL7&lt;&gt;"Inf"),'GMT DATA'!BL7-'GMT DATA'!BK7,"")</f>
        <v>169.11903000000007</v>
      </c>
      <c r="BM7" s="1">
        <f>IF(AND('GMT DATA'!BM7&lt;&gt;"NA",'GMT DATA'!BM7&lt;&gt;"Inf"),'GMT DATA'!BN7-'GMT DATA'!BM7,"")</f>
        <v>157.3812564000001</v>
      </c>
      <c r="BN7" s="1">
        <f>IF(AND('GMT DATA'!BN7&lt;&gt;"NA",'GMT DATA'!BN7&lt;&gt;"Inf"),'GMT DATA'!BN7,"")</f>
        <v>891.38959980000004</v>
      </c>
      <c r="BO7" s="1">
        <f>IF(AND('GMT DATA'!BO7&lt;&gt;"NA",'GMT DATA'!BO7&lt;&gt;"Inf"),'GMT DATA'!BO7-'GMT DATA'!BN7,"")</f>
        <v>157.38125620000005</v>
      </c>
      <c r="BP7" s="1">
        <f>IF(AND('GMT DATA'!BP7&lt;&gt;"NA",'GMT DATA'!BP7&lt;&gt;"Inf"),'GMT DATA'!BQ7-'GMT DATA'!BP7,"")</f>
        <v>136.88603040000004</v>
      </c>
      <c r="BQ7" s="1">
        <f>IF(AND('GMT DATA'!BQ7&lt;&gt;"NA",'GMT DATA'!BQ7&lt;&gt;"Inf"),'GMT DATA'!BQ7,"")</f>
        <v>591.14385630000004</v>
      </c>
      <c r="BR7" s="1">
        <f>IF(AND('GMT DATA'!BR7&lt;&gt;"NA",'GMT DATA'!BR7&lt;&gt;"Inf"),'GMT DATA'!BR7-'GMT DATA'!BQ7,"")</f>
        <v>136.88603030000002</v>
      </c>
      <c r="BS7" s="1">
        <f>IF(AND('GMT DATA'!BS7&lt;&gt;"NA",'GMT DATA'!BS7&lt;&gt;"Inf"),'GMT DATA'!BT7-'GMT DATA'!BS7,"")</f>
        <v>237.92672000000016</v>
      </c>
      <c r="BT7" s="1">
        <f>IF(AND('GMT DATA'!BT7&lt;&gt;"NA",'GMT DATA'!BT7&lt;&gt;"Inf"),'GMT DATA'!BT7,"")</f>
        <v>-1821.943192</v>
      </c>
      <c r="BU7" s="1">
        <f>IF(AND('GMT DATA'!BU7&lt;&gt;"NA",'GMT DATA'!BU7&lt;&gt;"Inf"),'GMT DATA'!BU7-'GMT DATA'!BT7,"")</f>
        <v>237.92672100000004</v>
      </c>
      <c r="BV7" s="1">
        <f>IF(AND('GMT DATA'!BV7&lt;&gt;"NA",'GMT DATA'!BV7&lt;&gt;"Inf"),'GMT DATA'!BW7-'GMT DATA'!BV7,"")</f>
        <v>223.34949600000004</v>
      </c>
      <c r="BW7" s="1">
        <f>IF(AND('GMT DATA'!BW7&lt;&gt;"NA",'GMT DATA'!BW7&lt;&gt;"Inf"),'GMT DATA'!BW7,"")</f>
        <v>1547.468558</v>
      </c>
      <c r="BX7" s="1">
        <f>IF(AND('GMT DATA'!BX7&lt;&gt;"NA",'GMT DATA'!BX7&lt;&gt;"Inf"),'GMT DATA'!BX7-'GMT DATA'!BW7,"")</f>
        <v>223.34949600000004</v>
      </c>
      <c r="BY7" s="4">
        <f>IF(AND('GMT DATA'!BY7&lt;&gt;"NA",'GMT DATA'!BY7&lt;&gt;"Inf"),'GMT DATA'!BZ7-'GMT DATA'!BY7,"")</f>
        <v>0.23659464199999997</v>
      </c>
      <c r="BZ7" s="4">
        <f>IF(AND('GMT DATA'!BZ7&lt;&gt;"NA",'GMT DATA'!BZ7&lt;&gt;"Inf"),'GMT DATA'!BZ7,"")</f>
        <v>0.41379387699999998</v>
      </c>
      <c r="CA7" s="4">
        <f>IF(AND('GMT DATA'!CA7&lt;&gt;"NA",'GMT DATA'!CA7&lt;&gt;"Inf"),'GMT DATA'!CA7-'GMT DATA'!BZ7,"")</f>
        <v>0.23659464300000005</v>
      </c>
      <c r="CB7" s="4">
        <f>IF(AND('GMT DATA'!CB7&lt;&gt;"NA",'GMT DATA'!CB7&lt;&gt;"Inf"),'GMT DATA'!CC7-'GMT DATA'!CB7,"")</f>
        <v>0.18810759700000002</v>
      </c>
      <c r="CC7" s="4">
        <f>IF(AND('GMT DATA'!CC7&lt;&gt;"NA",'GMT DATA'!CC7&lt;&gt;"Inf"),'GMT DATA'!CC7,"")</f>
        <v>0.11352717900000001</v>
      </c>
      <c r="CD7" s="4">
        <f>IF(AND('GMT DATA'!CD7&lt;&gt;"NA",'GMT DATA'!CD7&lt;&gt;"Inf"),'GMT DATA'!CD7-'GMT DATA'!CC7,"")</f>
        <v>0.18810759699999999</v>
      </c>
      <c r="CE7" s="4">
        <f>IF(AND('GMT DATA'!CE7&lt;&gt;"NA",'GMT DATA'!CE7&lt;&gt;"Inf"),'GMT DATA'!CF7-'GMT DATA'!CE7,"")</f>
        <v>0.17846355700000002</v>
      </c>
      <c r="CF7" s="4">
        <f>IF(AND('GMT DATA'!CF7&lt;&gt;"NA",'GMT DATA'!CF7&lt;&gt;"Inf"),'GMT DATA'!CF7,"")</f>
        <v>-2.4832040000000001E-3</v>
      </c>
      <c r="CG7" s="4">
        <f>IF(AND('GMT DATA'!CG7&lt;&gt;"NA",'GMT DATA'!CG7&lt;&gt;"Inf"),'GMT DATA'!CG7-'GMT DATA'!CF7,"")</f>
        <v>0.17846355699999999</v>
      </c>
      <c r="CH7" s="1">
        <f>IF(AND('GMT DATA'!CH7&lt;&gt;"NA",'GMT DATA'!CH7&lt;&gt;"Inf"),'GMT DATA'!CI7-'GMT DATA'!CH7,"")</f>
        <v>8.9897236130000007</v>
      </c>
      <c r="CI7" s="1">
        <f>IF(AND('GMT DATA'!CI7&lt;&gt;"NA",'GMT DATA'!CI7&lt;&gt;"Inf"),'GMT DATA'!CI7,"")</f>
        <v>5.8846637490000004</v>
      </c>
      <c r="CJ7" s="1">
        <f>IF(AND('GMT DATA'!CJ7&lt;&gt;"NA",'GMT DATA'!CJ7&lt;&gt;"Inf"),'GMT DATA'!CJ7-'GMT DATA'!CI7,"")</f>
        <v>8.9897236109999987</v>
      </c>
      <c r="CK7" s="1">
        <f>IF(AND('GMT DATA'!CK7&lt;&gt;"NA",'GMT DATA'!CK7&lt;&gt;"Inf"),'GMT DATA'!CL7-'GMT DATA'!CK7,"")</f>
        <v>7.5517775690000004</v>
      </c>
      <c r="CL7" s="1">
        <f>IF(AND('GMT DATA'!CL7&lt;&gt;"NA",'GMT DATA'!CL7&lt;&gt;"Inf"),'GMT DATA'!CL7,"")</f>
        <v>-6.4813852809999997</v>
      </c>
      <c r="CM7" s="1">
        <f>IF(AND('GMT DATA'!CM7&lt;&gt;"NA",'GMT DATA'!CM7&lt;&gt;"Inf"),'GMT DATA'!CM7-'GMT DATA'!CL7,"")</f>
        <v>7.5517775699999996</v>
      </c>
      <c r="CN7" s="1">
        <f>IF(AND('GMT DATA'!CN7&lt;&gt;"NA",'GMT DATA'!CN7&lt;&gt;"Inf"),'GMT DATA'!CO7-'GMT DATA'!CN7,"")</f>
        <v>3.7075522130000005</v>
      </c>
      <c r="CO7" s="1">
        <f>IF(AND('GMT DATA'!CO7&lt;&gt;"NA",'GMT DATA'!CO7&lt;&gt;"Inf"),'GMT DATA'!CO7,"")</f>
        <v>4.9491554200000003</v>
      </c>
      <c r="CP7" s="1">
        <f>IF(AND('GMT DATA'!CP7&lt;&gt;"NA",'GMT DATA'!CP7&lt;&gt;"Inf"),'GMT DATA'!CP7-'GMT DATA'!CO7,"")</f>
        <v>3.7075522129999996</v>
      </c>
      <c r="CQ7" s="1">
        <f>IF(AND('GMT DATA'!CQ7&lt;&gt;"NA",'GMT DATA'!CQ7&lt;&gt;"Inf"),'GMT DATA'!CR7-'GMT DATA'!CQ7,"")</f>
        <v>9.3007300130000008</v>
      </c>
      <c r="CR7" s="1">
        <f>IF(AND('GMT DATA'!CR7&lt;&gt;"NA",'GMT DATA'!CR7&lt;&gt;"Inf"),'GMT DATA'!CR7,"")</f>
        <v>1.7648247180000001</v>
      </c>
      <c r="CS7" s="1">
        <f>IF(AND('GMT DATA'!CS7&lt;&gt;"NA",'GMT DATA'!CS7&lt;&gt;"Inf"),'GMT DATA'!CS7-'GMT DATA'!CR7,"")</f>
        <v>9.3007300120000007</v>
      </c>
      <c r="CT7" s="1">
        <f>IF(AND('GMT DATA'!CT7&lt;&gt;"NA",'GMT DATA'!CT7&lt;&gt;"Inf"),'GMT DATA'!CU7-'GMT DATA'!CT7,"")</f>
        <v>0.84115931599999993</v>
      </c>
      <c r="CU7" s="1">
        <f>IF(AND('GMT DATA'!CU7&lt;&gt;"NA",'GMT DATA'!CU7&lt;&gt;"Inf"),'GMT DATA'!CU7,"")</f>
        <v>0.74745777099999999</v>
      </c>
      <c r="CV7" s="1">
        <f>IF(AND('GMT DATA'!CV7&lt;&gt;"NA",'GMT DATA'!CV7&lt;&gt;"Inf"),'GMT DATA'!CV7-'GMT DATA'!CU7,"")</f>
        <v>0.84115931600000005</v>
      </c>
      <c r="CW7" s="1">
        <f>IF(AND('GMT DATA'!CW7&lt;&gt;"NA",'GMT DATA'!CW7&lt;&gt;"Inf"),'GMT DATA'!CX7-'GMT DATA'!CW7,"")</f>
        <v>0.13528948599999996</v>
      </c>
      <c r="CX7" s="1">
        <f>IF(AND('GMT DATA'!CX7&lt;&gt;"NA",'GMT DATA'!CX7&lt;&gt;"Inf"),'GMT DATA'!CX7,"")</f>
        <v>-0.27237671800000002</v>
      </c>
      <c r="CY7" s="1">
        <f>IF(AND('GMT DATA'!CY7&lt;&gt;"NA",'GMT DATA'!CY7&lt;&gt;"Inf"),'GMT DATA'!CY7-'GMT DATA'!CX7,"")</f>
        <v>0.13528948600000001</v>
      </c>
      <c r="CZ7" s="1">
        <f>IF(AND('GMT DATA'!CZ7&lt;&gt;"NA",'GMT DATA'!CZ7&lt;&gt;"Inf"),'GMT DATA'!DA7-'GMT DATA'!CZ7,"")</f>
        <v>4.6694380469999999</v>
      </c>
      <c r="DA7" s="1">
        <f>IF(AND('GMT DATA'!DA7&lt;&gt;"NA",'GMT DATA'!DA7&lt;&gt;"Inf"),'GMT DATA'!DA7,"")</f>
        <v>8.443147626</v>
      </c>
      <c r="DB7" s="1">
        <f>IF(AND('GMT DATA'!DB7&lt;&gt;"NA",'GMT DATA'!DB7&lt;&gt;"Inf"),'GMT DATA'!DB7-'GMT DATA'!DA7,"")</f>
        <v>4.6694380439999996</v>
      </c>
      <c r="DC7" s="1">
        <f>IF(AND('GMT DATA'!DC7&lt;&gt;"NA",'GMT DATA'!DC7&lt;&gt;"Inf"),'GMT DATA'!DD7-'GMT DATA'!DC7,"")</f>
        <v>24.585229282</v>
      </c>
      <c r="DD7" s="1">
        <f>IF(AND('GMT DATA'!DD7&lt;&gt;"NA",'GMT DATA'!DD7&lt;&gt;"Inf"),'GMT DATA'!DD7,"")</f>
        <v>31.828749169999998</v>
      </c>
      <c r="DE7" s="1">
        <f>IF(AND('GMT DATA'!DE7&lt;&gt;"NA",'GMT DATA'!DE7&lt;&gt;"Inf"),'GMT DATA'!DE7-'GMT DATA'!DD7,"")</f>
        <v>24.585229290000004</v>
      </c>
    </row>
    <row r="8" spans="1:109">
      <c r="A8" t="s">
        <v>122</v>
      </c>
      <c r="C8" t="s">
        <v>121</v>
      </c>
      <c r="F8" t="s">
        <v>121</v>
      </c>
      <c r="I8" t="s">
        <v>121</v>
      </c>
      <c r="L8" t="s">
        <v>121</v>
      </c>
      <c r="O8" t="s">
        <v>121</v>
      </c>
      <c r="R8" t="s">
        <v>121</v>
      </c>
      <c r="U8" t="s">
        <v>121</v>
      </c>
      <c r="X8" t="s">
        <v>116</v>
      </c>
      <c r="AA8" t="s">
        <v>116</v>
      </c>
      <c r="AD8" t="s">
        <v>116</v>
      </c>
      <c r="AG8" t="s">
        <v>116</v>
      </c>
      <c r="AJ8" t="s">
        <v>123</v>
      </c>
      <c r="AM8" t="s">
        <v>123</v>
      </c>
      <c r="AP8" t="s">
        <v>116</v>
      </c>
      <c r="AS8" t="s">
        <v>123</v>
      </c>
      <c r="AV8" t="s">
        <v>123</v>
      </c>
      <c r="AY8" t="s">
        <v>116</v>
      </c>
      <c r="BB8" t="s">
        <v>120</v>
      </c>
      <c r="BE8" t="s">
        <v>120</v>
      </c>
      <c r="BH8" t="s">
        <v>120</v>
      </c>
      <c r="BK8" t="s">
        <v>120</v>
      </c>
      <c r="BN8" t="s">
        <v>120</v>
      </c>
      <c r="BQ8" t="s">
        <v>120</v>
      </c>
      <c r="BT8" t="s">
        <v>119</v>
      </c>
      <c r="BW8" t="s">
        <v>118</v>
      </c>
      <c r="BZ8" t="s">
        <v>117</v>
      </c>
      <c r="CC8" t="s">
        <v>117</v>
      </c>
      <c r="CF8" t="s">
        <v>117</v>
      </c>
      <c r="CI8" t="s">
        <v>117</v>
      </c>
      <c r="CL8" t="s">
        <v>116</v>
      </c>
      <c r="CO8" t="s">
        <v>116</v>
      </c>
      <c r="CR8" t="s">
        <v>116</v>
      </c>
      <c r="CT8" t="s">
        <v>116</v>
      </c>
      <c r="CX8" t="s">
        <v>124</v>
      </c>
      <c r="DA8" t="s">
        <v>125</v>
      </c>
      <c r="DD8" t="s">
        <v>125</v>
      </c>
    </row>
    <row r="9" spans="1:109" s="3" customFormat="1" ht="99" customHeight="1">
      <c r="C9" s="3" t="str">
        <f>CONCATENATE("projected change per degree of global mean temperature change relative to 1980-2009 = ",ROUND(C2,1),C8)</f>
        <v>projected change per degree of global mean temperature change relative to 1980-2009 = -11.7oC</v>
      </c>
      <c r="F9" s="3" t="str">
        <f>CONCATENATE("projected change per degree of global mean temperature change relative to 1980-2009 = ",ROUND(F2,1),F8)</f>
        <v>projected change per degree of global mean temperature change relative to 1980-2009 = 15.1oC</v>
      </c>
      <c r="I9" s="3" t="str">
        <f>CONCATENATE("projected change per degree of global mean temperature change relative to 1980-2009 = ",ROUND(I2,1),I8)</f>
        <v>projected change per degree of global mean temperature change relative to 1980-2009 = 13.8oC</v>
      </c>
      <c r="L9" s="3" t="str">
        <f>CONCATENATE("projected change per degree of global mean temperature change relative to 1980-2009 = ",ROUND(L2,1),L8)</f>
        <v>projected change per degree of global mean temperature change relative to 1980-2009 = -12.9oC</v>
      </c>
      <c r="O9" s="3" t="str">
        <f>CONCATENATE("projected change per degree of global mean temperature change relative to 1980-2009 = ",ROUND(O2,1),O8)</f>
        <v>projected change per degree of global mean temperature change relative to 1980-2009 = 16.3oC</v>
      </c>
      <c r="R9" s="3" t="str">
        <f>CONCATENATE("projected change per degree of global mean temperature change relative to 1980-2009 = ",ROUND(R2,0),R8)</f>
        <v>projected change per degree of global mean temperature change relative to 1980-2009 = -42oC</v>
      </c>
      <c r="U9" s="3" t="str">
        <f>CONCATENATE("projected change per degree of global mean temperature change relative to 1980-2009 = ",ROUND(U2,0),U8)</f>
        <v>projected change per degree of global mean temperature change relative to 1980-2009 = 22oC</v>
      </c>
      <c r="X9" s="3" t="str">
        <f>CONCATENATE("projected change per degree of global mean temperature change relative to 1980-2009 = ",ROUND(X2,0)," ",X8)</f>
        <v>projected change per degree of global mean temperature change relative to 1980-2009 = 34 days</v>
      </c>
      <c r="AA9" s="3" t="str">
        <f>CONCATENATE("projected change per degree of global mean temperature change relative to 1980-2009 = ",ROUND(AA2,1)," ",AA8)</f>
        <v>projected change per degree of global mean temperature change relative to 1980-2009 = 4.5 days</v>
      </c>
      <c r="AD9" s="3" t="str">
        <f>CONCATENATE("projected change per degree of global mean temperature change relative to 1980-2009 = ",ROUND(AD2,0)," ",AD8)</f>
        <v>projected change per degree of global mean temperature change relative to 1980-2009 = 269 days</v>
      </c>
      <c r="AG9" s="3" t="str">
        <f>CONCATENATE("projected change per degree of global mean temperature change relative to 1980-2009 = ",ROUND(AG2,1)," ",AG8)</f>
        <v>projected change per degree of global mean temperature change relative to 1980-2009 = 12.7 days</v>
      </c>
      <c r="AJ9" s="3" t="str">
        <f>CONCATENATE("projected change per degree of global mean temperature change relative to 1980-2009 = ",ROUND(AJ2,0),AJ8)</f>
        <v>projected change per degree of global mean temperature change relative to 1980-2009 = 246st day of the year</v>
      </c>
      <c r="AM9" s="3" t="str">
        <f>CONCATENATE("projected change per degree of global mean temperature change relative to 1980-2009 = ",ROUND(AM2,0),AM8)</f>
        <v>projected change per degree of global mean temperature change relative to 1980-2009 = 151st day of the year</v>
      </c>
      <c r="AP9" s="3" t="str">
        <f>CONCATENATE("projected change per degree of global mean temperature change relative to 1980-2009 = ",ROUND(AP2,0)," ",AP8)</f>
        <v>projected change per degree of global mean temperature change relative to 1980-2009 = 95 days</v>
      </c>
      <c r="AS9" s="3" t="str">
        <f>CONCATENATE("projected change per degree of global mean temperature change relative to 1980-2009 = ",ROUND(AS2,0),AS8)</f>
        <v>projected change per degree of global mean temperature change relative to 1980-2009 = 113st day of the year</v>
      </c>
      <c r="AV9" s="3" t="str">
        <f>CONCATENATE("projected change per degree of global mean temperature change relative to 1980-2009 = ",ROUND(AV2,0),AV8)</f>
        <v>projected change per degree of global mean temperature change relative to 1980-2009 = 264st day of the year</v>
      </c>
      <c r="AY9" s="3" t="str">
        <f>CONCATENATE("projected change per degree of global mean temperature change relative to 1980-2009 = ",ROUND(AY2,0)," ",AY8)</f>
        <v>projected change per degree of global mean temperature change relative to 1980-2009 = 152 days</v>
      </c>
      <c r="BB9" s="3" t="str">
        <f>CONCATENATE("projected change per degree of global mean temperature change relative to 1980-2009 = ",ROUND(BB2,0)," ",BB8)</f>
        <v>projected change per degree of global mean temperature change relative to 1980-2009 = 2305 degree-days</v>
      </c>
      <c r="BE9" s="3" t="str">
        <f>CONCATENATE("projected change per degree of global mean temperature change relative to 1980-2009 = ",ROUND(BE2,0)," ",BE8)</f>
        <v>projected change per degree of global mean temperature change relative to 1980-2009 = 1310 degree-days</v>
      </c>
      <c r="BH9" s="3" t="str">
        <f>CONCATENATE("projected change per degree of global mean temperature change relative to 1980-2009 = ",ROUND(BH2,0)," ",BH8)</f>
        <v>projected change per degree of global mean temperature change relative to 1980-2009 = 1143 degree-days</v>
      </c>
      <c r="BK9" s="3" t="str">
        <f>CONCATENATE("projected change per degree of global mean temperature change relative to 1980-2009 = ",ROUND(BK2,0)," ",BK8)</f>
        <v>projected change per degree of global mean temperature change relative to 1980-2009 = 985 degree-days</v>
      </c>
      <c r="BN9" s="3" t="str">
        <f>CONCATENATE("projected change per degree of global mean temperature change relative to 1980-2009 = ",ROUND(BN2,0)," ",BN8)</f>
        <v>projected change per degree of global mean temperature change relative to 1980-2009 = 575 degree-days</v>
      </c>
      <c r="BQ9" s="3" t="str">
        <f>CONCATENATE("projected change per degree of global mean temperature change relative to 1980-2009 = ",ROUND(BQ2,0)," ",BQ8)</f>
        <v>projected change per degree of global mean temperature change relative to 1980-2009 = 130 degree-days</v>
      </c>
      <c r="BT9" s="3" t="str">
        <f>CONCATENATE("projected change per degree of global mean temperature change relative to 1980-2009 = ",ROUND(BT2,0)," ",BT8)</f>
        <v>projected change per degree of global mean temperature change relative to 1980-2009 = 5567 heating degree-days</v>
      </c>
      <c r="BW9" s="3" t="str">
        <f>CONCATENATE("projected change per degree of global mean temperature change relative to 1980-2009 = ",ROUND(BW2,0)," ",BW8)</f>
        <v>projected change per degree of global mean temperature change relative to 1980-2009 = 1813 corn heat units</v>
      </c>
      <c r="BZ9" s="3" t="str">
        <f>CONCATENATE("projected change per degree of global mean temperature change relative to 1980-2009 = ",ROUND(BZ2,0)," ",BZ8)</f>
        <v>projected change per degree of global mean temperature change relative to 1980-2009 = 177 mm</v>
      </c>
      <c r="CC9" s="3" t="str">
        <f>CONCATENATE("projected change per degree of global mean temperature change relative to 1980-2009 = ",ROUND(CC2,0)," ",CC8)</f>
        <v>projected change per degree of global mean temperature change relative to 1980-2009 = 243 mm</v>
      </c>
      <c r="CF9" s="3" t="str">
        <f>CONCATENATE("projected change per degree of global mean temperature change relative to 1980-2009 = ",ROUND(CF2,0)," ",CF8)</f>
        <v>projected change per degree of global mean temperature change relative to 1980-2009 = 280 mm</v>
      </c>
      <c r="CI9" s="3" t="str">
        <f>CONCATENATE("projected change per degree of global mean temperature change relative to 1980-2009 = ",ROUND(CI2,0)," ",CI8)</f>
        <v>projected change per degree of global mean temperature change relative to 1980-2009 = 37 mm</v>
      </c>
      <c r="CL9" s="3" t="str">
        <f>CONCATENATE("projected change per degree of global mean temperature change relative to 1980-2009 = ",ROUND(CL2,0)," ",CL8)</f>
        <v>projected change per degree of global mean temperature change relative to 1980-2009 = 192 days</v>
      </c>
      <c r="CO9" s="3" t="str">
        <f>CONCATENATE("projected change per degree of global mean temperature change relative to 1980-2009 = ",ROUND(CO2,0)," ",CO8)</f>
        <v>projected change per degree of global mean temperature change relative to 1980-2009 = 75 days</v>
      </c>
      <c r="CR9" s="3" t="str">
        <f>CONCATENATE("projected change per degree of global mean temperature change relative to 1980-2009 = ",ROUND(CR2,0)," ",CR8)</f>
        <v>projected change per degree of global mean temperature change relative to 1980-2009 = 99 days</v>
      </c>
      <c r="CU9" s="3" t="str">
        <f>CONCATENATE("projected change per degree of global mean temperature change relative to 1980-2009 = ",ROUND(CU2,2)," ",CU8)</f>
        <v xml:space="preserve">projected change per degree of global mean temperature change relative to 1980-2009 = 1.67 </v>
      </c>
      <c r="CX9" s="3" t="str">
        <f>CONCATENATE("projected change per degree of global mean temperature change relative to 1980-2009 = ",ROUND(CX2,0),CX8)</f>
        <v>projected change per degree of global mean temperature change relative to 1980-2009 = 50%</v>
      </c>
      <c r="DA9" s="3" t="str">
        <f>CONCATENATE("projected change per degree of global mean temperature change relative to 1980-2009 = ",ROUND(DA2,0)," ",DA8)</f>
        <v>projected change per degree of global mean temperature change relative to 1980-2009 = 28 HMI UNITS</v>
      </c>
      <c r="DD9" s="3" t="str">
        <f>CONCATENATE("projected change per degree of global mean temperature change relative to 1980-2009 = ",ROUND(DD2,0)," ",DD8)</f>
        <v>projected change per degree of global mean temperature change relative to 1980-2009 = 62 HMI UNITS</v>
      </c>
    </row>
    <row r="10" spans="1:109" s="3" customFormat="1" ht="99" customHeight="1">
      <c r="C10" s="3" t="str">
        <f>CONCATENATE(UPPER(C1),CHAR(10),C9)</f>
        <v>CAMPSIE AVERAGE WINTER (DEC-FEB) TEMPERATURE 
projected change per degree of global mean temperature change relative to 1980-2009 = -11.7oC</v>
      </c>
      <c r="F10" s="3" t="str">
        <f>CONCATENATE(UPPER(F1),CHAR(10),F9)</f>
        <v>CAMPSIE AVERAGE SUMMER (JUN-AUG) TEMPERATURE 
projected change per degree of global mean temperature change relative to 1980-2009 = 15.1oC</v>
      </c>
      <c r="I10" s="3" t="str">
        <f>CONCATENATE(UPPER(I1),CHAR(10),I9)</f>
        <v>CAMPSIE AVERAGE GROWING SEASON (MAY-AUG) TEMPERATURE
projected change per degree of global mean temperature change relative to 1980-2009 = 13.8oC</v>
      </c>
      <c r="L10" s="3" t="str">
        <f>CONCATENATE(UPPER(L1),CHAR(10),L9)</f>
        <v>CAMPSIE AVERAGE JANUARY TEMPERATURE
projected change per degree of global mean temperature change relative to 1980-2009 = -12.9oC</v>
      </c>
      <c r="O10" s="3" t="str">
        <f>CONCATENATE(UPPER(O1),CHAR(10),O9)</f>
        <v>CAMPSIE AVERAGE JULY TEMPERATURE
projected change per degree of global mean temperature change relative to 1980-2009 = 16.3oC</v>
      </c>
      <c r="R10" s="3" t="str">
        <f>CONCATENATE(UPPER(R1),CHAR(10),R9)</f>
        <v>CAMPSIE TEMPERATURE ON THE COLDEST DAY OF THE YEAR
projected change per degree of global mean temperature change relative to 1980-2009 = -42oC</v>
      </c>
      <c r="U10" s="3" t="str">
        <f>CONCATENATE(UPPER(U1),CHAR(10),U9)</f>
        <v>CAMPSIE TEMPERATURE ON THE WARMEST DAY OF THE YEAR
projected change per degree of global mean temperature change relative to 1980-2009 = 22oC</v>
      </c>
      <c r="X10" s="3" t="str">
        <f>CONCATENATE(UPPER(X1),CHAR(10),X9)</f>
        <v>CAMPSIE DAYS ABOVE 25C
projected change per degree of global mean temperature change relative to 1980-2009 = 34 days</v>
      </c>
      <c r="AA10" s="3" t="str">
        <f>CONCATENATE(UPPER(AA1),CHAR(10),AA9)</f>
        <v>CAMPSIE DAYS ABOVE 30C
projected change per degree of global mean temperature change relative to 1980-2009 = 4.5 days</v>
      </c>
      <c r="AD10" s="3" t="str">
        <f>CONCATENATE(UPPER(AD1),CHAR(10),AD9)</f>
        <v>CAMPSIE DAYS BELOW 5C
projected change per degree of global mean temperature change relative to 1980-2009 = 269 days</v>
      </c>
      <c r="AG10" s="3" t="str">
        <f>CONCATENATE(UPPER(AG1),CHAR(10),AG9)</f>
        <v>CAMPSIE DAYS BELOW -30C
projected change per degree of global mean temperature change relative to 1980-2009 = 12.7 days</v>
      </c>
      <c r="AJ10" s="3" t="str">
        <f>CONCATENATE(UPPER(AJ1),CHAR(10),AJ9)</f>
        <v>CAMPSIE DATE OF FIRST FREEZE IN FALL
projected change per degree of global mean temperature change relative to 1980-2009 = 246st day of the year</v>
      </c>
      <c r="AM10" s="3" t="str">
        <f>CONCATENATE(UPPER(AM1),CHAR(10),AM9)</f>
        <v>CAMPSIE DATE OF LAST FREEZE IN SPRING
projected change per degree of global mean temperature change relative to 1980-2009 = 151st day of the year</v>
      </c>
      <c r="AP10" s="3" t="str">
        <f>CONCATENATE(UPPER(AP1),CHAR(10),AP9)</f>
        <v>CAMPSIE LENGTH OF FROST-FREE SEASON
projected change per degree of global mean temperature change relative to 1980-2009 = 95 days</v>
      </c>
      <c r="AS10" s="3" t="str">
        <f>CONCATENATE(UPPER(AS1),CHAR(10),AS9)</f>
        <v>CAMPSIE START OF GROWING SEASON
projected change per degree of global mean temperature change relative to 1980-2009 = 113st day of the year</v>
      </c>
      <c r="AV10" s="3" t="str">
        <f>CONCATENATE(UPPER(AV1),CHAR(10),AV9)</f>
        <v>CAMPSIE END OF GROWING SEASON 
projected change per degree of global mean temperature change relative to 1980-2009 = 264st day of the year</v>
      </c>
      <c r="AY10" s="3" t="str">
        <f>CONCATENATE(UPPER(AY1),CHAR(10),AY9)</f>
        <v>CAMPSIE LENGTH OF GROWING SEASON 
projected change per degree of global mean temperature change relative to 1980-2009 = 152 days</v>
      </c>
      <c r="BB10" s="3" t="str">
        <f>CONCATENATE(UPPER(BB1),CHAR(10),BB9)</f>
        <v>CAMPSIE DEGREE-DAYS ABOVE 0C
projected change per degree of global mean temperature change relative to 1980-2009 = 2305 degree-days</v>
      </c>
      <c r="BE10" s="3" t="str">
        <f>CONCATENATE(UPPER(BE1),CHAR(10),BE9)</f>
        <v>CAMPSIE DEGREE-DAYS ABOVE 5C
projected change per degree of global mean temperature change relative to 1980-2009 = 1310 degree-days</v>
      </c>
      <c r="BH10" s="3" t="str">
        <f>CONCATENATE(UPPER(BH1),CHAR(10),BH9)</f>
        <v>CAMPSIE DEGREE-DAYS ABOVE 6C
projected change per degree of global mean temperature change relative to 1980-2009 = 1143 degree-days</v>
      </c>
      <c r="BK10" s="3" t="str">
        <f>CONCATENATE(UPPER(BK1),CHAR(10),BK9)</f>
        <v>CAMPSIE DEGREE-DAYS ABOVE 7C
projected change per degree of global mean temperature change relative to 1980-2009 = 985 degree-days</v>
      </c>
      <c r="BN10" s="3" t="str">
        <f>CONCATENATE(UPPER(BN1),CHAR(10),BN9)</f>
        <v>CAMPSIE DEGREE-DAYS ABOVE 10C
projected change per degree of global mean temperature change relative to 1980-2009 = 575 degree-days</v>
      </c>
      <c r="BQ10" s="3" t="str">
        <f>CONCATENATE(UPPER(BQ1),CHAR(10),BQ9)</f>
        <v>CAMPSIE DEGREE-DAYS ABOVE 15C
projected change per degree of global mean temperature change relative to 1980-2009 = 130 degree-days</v>
      </c>
      <c r="BT10" s="3" t="str">
        <f>CONCATENATE(UPPER(BT1),CHAR(10),BT9)</f>
        <v>CAMPSIE HEATING DEGREE-DAYS BELOW 18C
projected change per degree of global mean temperature change relative to 1980-2009 = 5567 heating degree-days</v>
      </c>
      <c r="BW10" s="3" t="str">
        <f>CONCATENATE(UPPER(BW1),CHAR(10),BW9)</f>
        <v>CAMPSIE CORN HEAT UNITS
projected change per degree of global mean temperature change relative to 1980-2009 = 1813 corn heat units</v>
      </c>
      <c r="BZ10" s="3" t="str">
        <f>CONCATENATE(UPPER(BZ1),CHAR(10),BZ9)</f>
        <v>CAMPSIE WINTER (SEP-APR) PRECIPITATION
projected change per degree of global mean temperature change relative to 1980-2009 = 177 mm</v>
      </c>
      <c r="CC10" s="3" t="str">
        <f>CONCATENATE(UPPER(CC1),CHAR(10),CC9)</f>
        <v>CAMPSIE GROWING SEASON (APR-JUL) PRECIPITATION
projected change per degree of global mean temperature change relative to 1980-2009 = 243 mm</v>
      </c>
      <c r="CF10" s="3" t="str">
        <f>CONCATENATE(UPPER(CF1),CHAR(10),CF9)</f>
        <v>CAMPSIE GROWING SEASON (MAY-AUG) PRECIPITATION
projected change per degree of global mean temperature change relative to 1980-2009 = 280 mm</v>
      </c>
      <c r="CI10" s="3" t="str">
        <f>CONCATENATE(UPPER(CI1),CHAR(10),CI9)</f>
        <v>CAMPSIE PRECIPITATION ON WETTEST DAY OF THE YEAR
projected change per degree of global mean temperature change relative to 1980-2009 = 37 mm</v>
      </c>
      <c r="CL10" s="3" t="str">
        <f>CONCATENATE(UPPER(CL1),CHAR(10),CL9)</f>
        <v>CAMPSIE WINTER (SEP-APR) DRY DAYS 
projected change per degree of global mean temperature change relative to 1980-2009 = 192 days</v>
      </c>
      <c r="CO10" s="3" t="str">
        <f>CONCATENATE(UPPER(CO1),CHAR(10),CO9)</f>
        <v>CAMPSIE SUMMER (MAY-AUG) DRY DAYS 
projected change per degree of global mean temperature change relative to 1980-2009 = 75 days</v>
      </c>
      <c r="CR10" s="3" t="str">
        <f>CONCATENATE(UPPER(CR1),CHAR(10),CR9)</f>
        <v>CAMPSIE WET DAYS WITH PRECIPITATION ABOVE 0.2MM 
projected change per degree of global mean temperature change relative to 1980-2009 = 99 days</v>
      </c>
      <c r="CU10" s="3" t="str">
        <f>CONCATENATE(UPPER(CU1),CHAR(10),CU9)</f>
        <v xml:space="preserve">CAMPSIE DAYS WITH PRECIPITATION ABOVE 25MM 
projected change per degree of global mean temperature change relative to 1980-2009 = 1.67 </v>
      </c>
      <c r="CX10" s="3" t="str">
        <f>CONCATENATE(UPPER(CX1),CHAR(10),CX9)</f>
        <v>CAMPSIE PERCENTAGE OF WINTER PRECIPITATION AS SNOW
projected change per degree of global mean temperature change relative to 1980-2009 = 50%</v>
      </c>
      <c r="DA10" s="3" t="str">
        <f>CONCATENATE(UPPER(DA1),CHAR(10),DA9)</f>
        <v>CAMPSIE ANNUAL HEAT MOISTURE INDEX
projected change per degree of global mean temperature change relative to 1980-2009 = 28 HMI UNITS</v>
      </c>
      <c r="DD10" s="3" t="str">
        <f>CONCATENATE(UPPER(DD1),CHAR(10),DD9)</f>
        <v>CAMPSIE SUMMER HEAT MOISTURE INDEX
projected change per degree of global mean temperature change relative to 1980-2009 = 62 HMI UNITS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7"/>
  <sheetViews>
    <sheetView workbookViewId="0">
      <selection sqref="A1:DE7"/>
    </sheetView>
  </sheetViews>
  <sheetFormatPr baseColWidth="10" defaultRowHeight="15" x14ac:dyDescent="0"/>
  <sheetData>
    <row r="1" spans="1:109">
      <c r="A1" s="5" t="s">
        <v>115</v>
      </c>
      <c r="B1" s="5" t="s">
        <v>114</v>
      </c>
      <c r="C1" s="5" t="s">
        <v>113</v>
      </c>
      <c r="D1" s="5" t="s">
        <v>112</v>
      </c>
      <c r="E1" s="5" t="s">
        <v>111</v>
      </c>
      <c r="F1" s="5" t="s">
        <v>110</v>
      </c>
      <c r="G1" s="5" t="s">
        <v>109</v>
      </c>
      <c r="H1" s="5" t="s">
        <v>108</v>
      </c>
      <c r="I1" s="5" t="s">
        <v>107</v>
      </c>
      <c r="J1" s="5" t="s">
        <v>106</v>
      </c>
      <c r="K1" s="5" t="s">
        <v>105</v>
      </c>
      <c r="L1" s="5" t="s">
        <v>104</v>
      </c>
      <c r="M1" s="5" t="s">
        <v>103</v>
      </c>
      <c r="N1" s="5" t="s">
        <v>102</v>
      </c>
      <c r="O1" s="5" t="s">
        <v>101</v>
      </c>
      <c r="P1" s="5" t="s">
        <v>100</v>
      </c>
      <c r="Q1" s="5" t="s">
        <v>99</v>
      </c>
      <c r="R1" s="5" t="s">
        <v>98</v>
      </c>
      <c r="S1" s="5" t="s">
        <v>97</v>
      </c>
      <c r="T1" s="5" t="s">
        <v>96</v>
      </c>
      <c r="U1" s="5" t="s">
        <v>95</v>
      </c>
      <c r="V1" s="5" t="s">
        <v>94</v>
      </c>
      <c r="W1" s="5" t="s">
        <v>93</v>
      </c>
      <c r="X1" s="5" t="s">
        <v>92</v>
      </c>
      <c r="Y1" s="5" t="s">
        <v>91</v>
      </c>
      <c r="Z1" s="5" t="s">
        <v>90</v>
      </c>
      <c r="AA1" s="5" t="s">
        <v>89</v>
      </c>
      <c r="AB1" s="5" t="s">
        <v>88</v>
      </c>
      <c r="AC1" s="5" t="s">
        <v>87</v>
      </c>
      <c r="AD1" s="5" t="s">
        <v>86</v>
      </c>
      <c r="AE1" s="5" t="s">
        <v>85</v>
      </c>
      <c r="AF1" s="5" t="s">
        <v>84</v>
      </c>
      <c r="AG1" s="5" t="s">
        <v>83</v>
      </c>
      <c r="AH1" s="5" t="s">
        <v>82</v>
      </c>
      <c r="AI1" s="5" t="s">
        <v>81</v>
      </c>
      <c r="AJ1" s="5" t="s">
        <v>80</v>
      </c>
      <c r="AK1" s="5" t="s">
        <v>79</v>
      </c>
      <c r="AL1" s="5" t="s">
        <v>78</v>
      </c>
      <c r="AM1" s="5" t="s">
        <v>77</v>
      </c>
      <c r="AN1" s="5" t="s">
        <v>76</v>
      </c>
      <c r="AO1" s="5" t="s">
        <v>75</v>
      </c>
      <c r="AP1" s="5" t="s">
        <v>74</v>
      </c>
      <c r="AQ1" s="5" t="s">
        <v>73</v>
      </c>
      <c r="AR1" s="5" t="s">
        <v>72</v>
      </c>
      <c r="AS1" s="5" t="s">
        <v>71</v>
      </c>
      <c r="AT1" s="5" t="s">
        <v>70</v>
      </c>
      <c r="AU1" s="5" t="s">
        <v>69</v>
      </c>
      <c r="AV1" s="5" t="s">
        <v>68</v>
      </c>
      <c r="AW1" s="5" t="s">
        <v>67</v>
      </c>
      <c r="AX1" s="5" t="s">
        <v>66</v>
      </c>
      <c r="AY1" s="5" t="s">
        <v>65</v>
      </c>
      <c r="AZ1" s="5" t="s">
        <v>64</v>
      </c>
      <c r="BA1" s="5" t="s">
        <v>63</v>
      </c>
      <c r="BB1" s="5" t="s">
        <v>62</v>
      </c>
      <c r="BC1" s="5" t="s">
        <v>61</v>
      </c>
      <c r="BD1" s="5" t="s">
        <v>60</v>
      </c>
      <c r="BE1" s="5" t="s">
        <v>59</v>
      </c>
      <c r="BF1" s="5" t="s">
        <v>58</v>
      </c>
      <c r="BG1" s="5" t="s">
        <v>57</v>
      </c>
      <c r="BH1" s="5" t="s">
        <v>56</v>
      </c>
      <c r="BI1" s="5" t="s">
        <v>55</v>
      </c>
      <c r="BJ1" s="5" t="s">
        <v>54</v>
      </c>
      <c r="BK1" s="5" t="s">
        <v>53</v>
      </c>
      <c r="BL1" s="5" t="s">
        <v>52</v>
      </c>
      <c r="BM1" s="5" t="s">
        <v>51</v>
      </c>
      <c r="BN1" s="5" t="s">
        <v>50</v>
      </c>
      <c r="BO1" s="5" t="s">
        <v>49</v>
      </c>
      <c r="BP1" s="5" t="s">
        <v>48</v>
      </c>
      <c r="BQ1" s="5" t="s">
        <v>47</v>
      </c>
      <c r="BR1" s="5" t="s">
        <v>46</v>
      </c>
      <c r="BS1" s="5" t="s">
        <v>45</v>
      </c>
      <c r="BT1" s="5" t="s">
        <v>44</v>
      </c>
      <c r="BU1" s="5" t="s">
        <v>43</v>
      </c>
      <c r="BV1" s="5" t="s">
        <v>42</v>
      </c>
      <c r="BW1" s="5" t="s">
        <v>41</v>
      </c>
      <c r="BX1" s="5" t="s">
        <v>40</v>
      </c>
      <c r="BY1" s="5" t="s">
        <v>39</v>
      </c>
      <c r="BZ1" s="5" t="s">
        <v>38</v>
      </c>
      <c r="CA1" s="5" t="s">
        <v>37</v>
      </c>
      <c r="CB1" s="5" t="s">
        <v>36</v>
      </c>
      <c r="CC1" s="5" t="s">
        <v>35</v>
      </c>
      <c r="CD1" s="5" t="s">
        <v>34</v>
      </c>
      <c r="CE1" s="5" t="s">
        <v>33</v>
      </c>
      <c r="CF1" s="5" t="s">
        <v>32</v>
      </c>
      <c r="CG1" s="5" t="s">
        <v>31</v>
      </c>
      <c r="CH1" s="5" t="s">
        <v>30</v>
      </c>
      <c r="CI1" s="5" t="s">
        <v>29</v>
      </c>
      <c r="CJ1" s="5" t="s">
        <v>28</v>
      </c>
      <c r="CK1" s="5" t="s">
        <v>27</v>
      </c>
      <c r="CL1" s="5" t="s">
        <v>26</v>
      </c>
      <c r="CM1" s="5" t="s">
        <v>25</v>
      </c>
      <c r="CN1" s="5" t="s">
        <v>24</v>
      </c>
      <c r="CO1" s="5" t="s">
        <v>23</v>
      </c>
      <c r="CP1" s="5" t="s">
        <v>22</v>
      </c>
      <c r="CQ1" s="5" t="s">
        <v>21</v>
      </c>
      <c r="CR1" s="5" t="s">
        <v>20</v>
      </c>
      <c r="CS1" s="5" t="s">
        <v>19</v>
      </c>
      <c r="CT1" s="5" t="s">
        <v>18</v>
      </c>
      <c r="CU1" s="5" t="s">
        <v>17</v>
      </c>
      <c r="CV1" s="5" t="s">
        <v>16</v>
      </c>
      <c r="CW1" s="5" t="s">
        <v>15</v>
      </c>
      <c r="CX1" s="5" t="s">
        <v>14</v>
      </c>
      <c r="CY1" s="5" t="s">
        <v>13</v>
      </c>
      <c r="CZ1" s="5" t="s">
        <v>12</v>
      </c>
      <c r="DA1" s="5" t="s">
        <v>11</v>
      </c>
      <c r="DB1" s="5" t="s">
        <v>10</v>
      </c>
      <c r="DC1" s="5" t="s">
        <v>9</v>
      </c>
      <c r="DD1" s="5" t="s">
        <v>8</v>
      </c>
      <c r="DE1" s="5" t="s">
        <v>7</v>
      </c>
    </row>
    <row r="2" spans="1:109">
      <c r="A2" s="5" t="s">
        <v>6</v>
      </c>
      <c r="B2" s="5" t="s">
        <v>5</v>
      </c>
      <c r="C2" s="5">
        <v>-11.65049834</v>
      </c>
      <c r="D2" s="5" t="s">
        <v>5</v>
      </c>
      <c r="E2" s="5" t="s">
        <v>5</v>
      </c>
      <c r="F2" s="5">
        <v>15.087385340000001</v>
      </c>
      <c r="G2" s="5" t="s">
        <v>5</v>
      </c>
      <c r="H2" s="5" t="s">
        <v>5</v>
      </c>
      <c r="I2" s="5">
        <v>13.77116582</v>
      </c>
      <c r="J2" s="5" t="s">
        <v>5</v>
      </c>
      <c r="K2" s="5" t="s">
        <v>5</v>
      </c>
      <c r="L2" s="5">
        <v>-12.923209330000001</v>
      </c>
      <c r="M2" s="5" t="s">
        <v>5</v>
      </c>
      <c r="N2" s="5" t="s">
        <v>5</v>
      </c>
      <c r="O2" s="5">
        <v>16.291107149999998</v>
      </c>
      <c r="P2" s="5" t="s">
        <v>5</v>
      </c>
      <c r="Q2" s="5" t="s">
        <v>5</v>
      </c>
      <c r="R2" s="5">
        <v>-41.55</v>
      </c>
      <c r="S2" s="5" t="s">
        <v>5</v>
      </c>
      <c r="T2" s="5" t="s">
        <v>5</v>
      </c>
      <c r="U2" s="5">
        <v>21.991666670000001</v>
      </c>
      <c r="V2" s="5" t="s">
        <v>5</v>
      </c>
      <c r="W2" s="5" t="s">
        <v>5</v>
      </c>
      <c r="X2" s="5">
        <v>33.799999999999997</v>
      </c>
      <c r="Y2" s="5" t="s">
        <v>5</v>
      </c>
      <c r="Z2" s="5" t="s">
        <v>5</v>
      </c>
      <c r="AA2" s="5">
        <v>4.4666666670000001</v>
      </c>
      <c r="AB2" s="5" t="s">
        <v>5</v>
      </c>
      <c r="AC2" s="5" t="s">
        <v>5</v>
      </c>
      <c r="AD2" s="5">
        <v>268.6333333</v>
      </c>
      <c r="AE2" s="5" t="s">
        <v>5</v>
      </c>
      <c r="AF2" s="5" t="s">
        <v>5</v>
      </c>
      <c r="AG2" s="5">
        <v>12.7</v>
      </c>
      <c r="AH2" s="5" t="s">
        <v>5</v>
      </c>
      <c r="AI2" s="5" t="s">
        <v>5</v>
      </c>
      <c r="AJ2" s="5">
        <v>245.9</v>
      </c>
      <c r="AK2" s="5" t="s">
        <v>5</v>
      </c>
      <c r="AL2" s="5" t="s">
        <v>5</v>
      </c>
      <c r="AM2" s="5">
        <v>150.69999999999999</v>
      </c>
      <c r="AN2" s="5" t="s">
        <v>5</v>
      </c>
      <c r="AO2" s="5" t="s">
        <v>5</v>
      </c>
      <c r="AP2" s="5">
        <v>95.2</v>
      </c>
      <c r="AQ2" s="5" t="s">
        <v>5</v>
      </c>
      <c r="AR2" s="5" t="s">
        <v>5</v>
      </c>
      <c r="AS2" s="5">
        <v>112.6896552</v>
      </c>
      <c r="AT2" s="5" t="s">
        <v>5</v>
      </c>
      <c r="AU2" s="5" t="s">
        <v>5</v>
      </c>
      <c r="AV2" s="5">
        <v>263.6896552</v>
      </c>
      <c r="AW2" s="5" t="s">
        <v>5</v>
      </c>
      <c r="AX2" s="5" t="s">
        <v>5</v>
      </c>
      <c r="AY2" s="5">
        <v>152</v>
      </c>
      <c r="AZ2" s="5" t="s">
        <v>5</v>
      </c>
      <c r="BA2" s="5" t="s">
        <v>5</v>
      </c>
      <c r="BB2" s="5">
        <v>2305.4866699999998</v>
      </c>
      <c r="BC2" s="5" t="s">
        <v>5</v>
      </c>
      <c r="BD2" s="5" t="s">
        <v>5</v>
      </c>
      <c r="BE2" s="5">
        <v>1310.43667</v>
      </c>
      <c r="BF2" s="5" t="s">
        <v>5</v>
      </c>
      <c r="BG2" s="5" t="s">
        <v>5</v>
      </c>
      <c r="BH2" s="5">
        <v>1142.6366700000001</v>
      </c>
      <c r="BI2" s="5" t="s">
        <v>5</v>
      </c>
      <c r="BJ2" s="5" t="s">
        <v>5</v>
      </c>
      <c r="BK2" s="5">
        <v>984.86166990000004</v>
      </c>
      <c r="BL2" s="5" t="s">
        <v>5</v>
      </c>
      <c r="BM2" s="5" t="s">
        <v>5</v>
      </c>
      <c r="BN2" s="5">
        <v>574.76999920000003</v>
      </c>
      <c r="BO2" s="5" t="s">
        <v>5</v>
      </c>
      <c r="BP2" s="5" t="s">
        <v>5</v>
      </c>
      <c r="BQ2" s="5">
        <v>129.76833339999999</v>
      </c>
      <c r="BR2" s="5" t="s">
        <v>5</v>
      </c>
      <c r="BS2" s="5" t="s">
        <v>5</v>
      </c>
      <c r="BT2" s="5">
        <v>5567.4050129999996</v>
      </c>
      <c r="BU2" s="5" t="s">
        <v>5</v>
      </c>
      <c r="BV2" s="5" t="s">
        <v>5</v>
      </c>
      <c r="BW2" s="5">
        <v>1813.0741290000001</v>
      </c>
      <c r="BX2" s="5" t="s">
        <v>5</v>
      </c>
      <c r="BY2" s="5" t="s">
        <v>5</v>
      </c>
      <c r="BZ2" s="5">
        <v>177.00666580000001</v>
      </c>
      <c r="CA2" s="5" t="s">
        <v>5</v>
      </c>
      <c r="CB2" s="5" t="s">
        <v>5</v>
      </c>
      <c r="CC2" s="5">
        <v>243.37666780000001</v>
      </c>
      <c r="CD2" s="5" t="s">
        <v>5</v>
      </c>
      <c r="CE2" s="5" t="s">
        <v>5</v>
      </c>
      <c r="CF2" s="5">
        <v>279.56333519999998</v>
      </c>
      <c r="CG2" s="5" t="s">
        <v>5</v>
      </c>
      <c r="CH2" s="5" t="s">
        <v>5</v>
      </c>
      <c r="CI2" s="5">
        <v>37.059999779999998</v>
      </c>
      <c r="CJ2" s="5" t="s">
        <v>5</v>
      </c>
      <c r="CK2" s="5" t="s">
        <v>5</v>
      </c>
      <c r="CL2" s="5">
        <v>191.7333333</v>
      </c>
      <c r="CM2" s="5" t="s">
        <v>5</v>
      </c>
      <c r="CN2" s="5" t="s">
        <v>5</v>
      </c>
      <c r="CO2" s="5">
        <v>74.966666669999995</v>
      </c>
      <c r="CP2" s="5" t="s">
        <v>5</v>
      </c>
      <c r="CQ2" s="5" t="s">
        <v>5</v>
      </c>
      <c r="CR2" s="5">
        <v>98.5</v>
      </c>
      <c r="CS2" s="5" t="s">
        <v>5</v>
      </c>
      <c r="CT2" s="5" t="s">
        <v>5</v>
      </c>
      <c r="CU2" s="5">
        <v>1.6666666670000001</v>
      </c>
      <c r="CV2" s="5" t="s">
        <v>5</v>
      </c>
      <c r="CW2" s="5" t="s">
        <v>5</v>
      </c>
      <c r="CX2" s="5">
        <v>50.273468909999998</v>
      </c>
      <c r="CY2" s="5" t="s">
        <v>5</v>
      </c>
      <c r="CZ2" s="5" t="s">
        <v>5</v>
      </c>
      <c r="DA2" s="5">
        <v>28.379871049999998</v>
      </c>
      <c r="DB2" s="5" t="s">
        <v>5</v>
      </c>
      <c r="DC2" s="5" t="s">
        <v>5</v>
      </c>
      <c r="DD2" s="5">
        <v>62.074787649999998</v>
      </c>
      <c r="DE2" s="5" t="s">
        <v>5</v>
      </c>
    </row>
    <row r="3" spans="1:109">
      <c r="A3" s="5" t="s">
        <v>4</v>
      </c>
      <c r="B3" s="5">
        <v>0.75719735099999996</v>
      </c>
      <c r="C3" s="5">
        <v>1.5341106120000001</v>
      </c>
      <c r="D3" s="5">
        <v>2.3110238719999998</v>
      </c>
      <c r="E3" s="5">
        <v>0.65527962799999995</v>
      </c>
      <c r="F3" s="5">
        <v>1.101831743</v>
      </c>
      <c r="G3" s="5">
        <v>1.5483838590000001</v>
      </c>
      <c r="H3" s="5">
        <v>0.68228678899999995</v>
      </c>
      <c r="I3" s="5">
        <v>1.0718806620000001</v>
      </c>
      <c r="J3" s="5">
        <v>1.4614745339999999</v>
      </c>
      <c r="K3" s="5">
        <v>0.64513385099999998</v>
      </c>
      <c r="L3" s="5">
        <v>1.7189499989999999</v>
      </c>
      <c r="M3" s="5">
        <v>2.792766147</v>
      </c>
      <c r="N3" s="5">
        <v>0.61046682600000002</v>
      </c>
      <c r="O3" s="5">
        <v>1.0824132150000001</v>
      </c>
      <c r="P3" s="5">
        <v>1.5543596049999999</v>
      </c>
      <c r="Q3" s="5">
        <v>1.314356917</v>
      </c>
      <c r="R3" s="5">
        <v>2.7925913549999999</v>
      </c>
      <c r="S3" s="5">
        <v>4.2708257920000001</v>
      </c>
      <c r="T3" s="5">
        <v>0.62456063399999995</v>
      </c>
      <c r="U3" s="5">
        <v>1.164335686</v>
      </c>
      <c r="V3" s="5">
        <v>1.7041107390000001</v>
      </c>
      <c r="W3" s="5">
        <v>5.4725618459999996</v>
      </c>
      <c r="X3" s="5">
        <v>10.12190476</v>
      </c>
      <c r="Y3" s="5">
        <v>14.77124768</v>
      </c>
      <c r="Z3" s="5">
        <v>1.5662680870000001</v>
      </c>
      <c r="AA3" s="5">
        <v>3.39</v>
      </c>
      <c r="AB3" s="5">
        <v>5.2137319130000002</v>
      </c>
      <c r="AC3" s="5">
        <v>-17.53578177</v>
      </c>
      <c r="AD3" s="5">
        <v>-12.62166667</v>
      </c>
      <c r="AE3" s="5">
        <v>-7.7075515670000003</v>
      </c>
      <c r="AF3" s="5">
        <v>-6.9438237620000001</v>
      </c>
      <c r="AG3" s="5">
        <v>-4.5288095239999997</v>
      </c>
      <c r="AH3" s="5">
        <v>-2.1137952860000002</v>
      </c>
      <c r="AI3" s="5">
        <v>1.4937603589999999</v>
      </c>
      <c r="AJ3" s="5">
        <v>8.0504761899999995</v>
      </c>
      <c r="AK3" s="5">
        <v>14.607192019999999</v>
      </c>
      <c r="AL3" s="5">
        <v>-11.09188398</v>
      </c>
      <c r="AM3" s="5">
        <v>-6.543571429</v>
      </c>
      <c r="AN3" s="5">
        <v>-1.9952588739999999</v>
      </c>
      <c r="AO3" s="5">
        <v>5.9435188569999999</v>
      </c>
      <c r="AP3" s="5">
        <v>14.59404762</v>
      </c>
      <c r="AQ3" s="5">
        <v>23.244576380000002</v>
      </c>
      <c r="AR3" s="5">
        <v>-11.92354639</v>
      </c>
      <c r="AS3" s="5">
        <v>-7.2016666669999996</v>
      </c>
      <c r="AT3" s="5">
        <v>-2.4797869380000002</v>
      </c>
      <c r="AU3" s="5">
        <v>1.3813385499999999</v>
      </c>
      <c r="AV3" s="5">
        <v>5.835</v>
      </c>
      <c r="AW3" s="5">
        <v>10.288661449999999</v>
      </c>
      <c r="AX3" s="5">
        <v>5.1794891620000003</v>
      </c>
      <c r="AY3" s="5">
        <v>13.036666670000001</v>
      </c>
      <c r="AZ3" s="5">
        <v>20.893844170000001</v>
      </c>
      <c r="BA3" s="5">
        <v>158.43747250000001</v>
      </c>
      <c r="BB3" s="5">
        <v>244.17424399999999</v>
      </c>
      <c r="BC3" s="5">
        <v>329.9110154</v>
      </c>
      <c r="BD3" s="5">
        <v>119.2543232</v>
      </c>
      <c r="BE3" s="5">
        <v>190.10324259999999</v>
      </c>
      <c r="BF3" s="5">
        <v>260.95216190000002</v>
      </c>
      <c r="BG3" s="5">
        <v>112.07395459999999</v>
      </c>
      <c r="BH3" s="5">
        <v>179.24591469999999</v>
      </c>
      <c r="BI3" s="5">
        <v>246.41787479999999</v>
      </c>
      <c r="BJ3" s="5">
        <v>104.9489495</v>
      </c>
      <c r="BK3" s="5">
        <v>168.43455159999999</v>
      </c>
      <c r="BL3" s="5">
        <v>231.92015359999999</v>
      </c>
      <c r="BM3" s="5">
        <v>81.932088769999993</v>
      </c>
      <c r="BN3" s="5">
        <v>134.59839830000001</v>
      </c>
      <c r="BO3" s="5">
        <v>187.2647078</v>
      </c>
      <c r="BP3" s="5">
        <v>39.894798620000003</v>
      </c>
      <c r="BQ3" s="5">
        <v>70.131855389999998</v>
      </c>
      <c r="BR3" s="5">
        <v>100.3689121</v>
      </c>
      <c r="BS3" s="5">
        <v>-582.90024240000002</v>
      </c>
      <c r="BT3" s="5">
        <v>-434.07848890000002</v>
      </c>
      <c r="BU3" s="5">
        <v>-285.25673540000003</v>
      </c>
      <c r="BV3" s="5">
        <v>171.563491</v>
      </c>
      <c r="BW3" s="5">
        <v>289.71263349999998</v>
      </c>
      <c r="BX3" s="5">
        <v>407.86177609999999</v>
      </c>
      <c r="BY3" s="5">
        <v>-6.3549100000000001E-3</v>
      </c>
      <c r="BZ3" s="5">
        <v>8.6444948999999993E-2</v>
      </c>
      <c r="CA3" s="5">
        <v>0.17924480800000001</v>
      </c>
      <c r="CB3" s="5">
        <v>-6.5743066000000003E-2</v>
      </c>
      <c r="CC3" s="5">
        <v>4.9601223E-2</v>
      </c>
      <c r="CD3" s="5">
        <v>0.16494551299999999</v>
      </c>
      <c r="CE3" s="5">
        <v>-8.7394251000000006E-2</v>
      </c>
      <c r="CF3" s="5">
        <v>3.3468079999999997E-2</v>
      </c>
      <c r="CG3" s="5">
        <v>0.15433041</v>
      </c>
      <c r="CH3" s="5">
        <v>-1.783961393</v>
      </c>
      <c r="CI3" s="5">
        <v>2.8420474919999998</v>
      </c>
      <c r="CJ3" s="5">
        <v>7.4680563759999998</v>
      </c>
      <c r="CK3" s="5">
        <v>-4.7148524030000001</v>
      </c>
      <c r="CL3" s="5">
        <v>-1.950952381</v>
      </c>
      <c r="CM3" s="5">
        <v>0.81294764200000003</v>
      </c>
      <c r="CN3" s="5">
        <v>-2.9631879269999999</v>
      </c>
      <c r="CO3" s="5">
        <v>6.0476189999999999E-2</v>
      </c>
      <c r="CP3" s="5">
        <v>3.0841403079999998</v>
      </c>
      <c r="CQ3" s="5">
        <v>-2.4311178729999998</v>
      </c>
      <c r="CR3" s="5">
        <v>1.8571428569999999</v>
      </c>
      <c r="CS3" s="5">
        <v>6.1454035879999998</v>
      </c>
      <c r="CT3" s="5">
        <v>-0.384331229</v>
      </c>
      <c r="CU3" s="5">
        <v>0.19571428599999999</v>
      </c>
      <c r="CV3" s="5">
        <v>0.7757598</v>
      </c>
      <c r="CW3" s="5">
        <v>-0.15410570200000001</v>
      </c>
      <c r="CX3" s="5">
        <v>-5.4619986000000002E-2</v>
      </c>
      <c r="CY3" s="5">
        <v>4.4865729999999999E-2</v>
      </c>
      <c r="CZ3" s="5">
        <v>-0.659330478</v>
      </c>
      <c r="DA3" s="5">
        <v>1.3557014709999999</v>
      </c>
      <c r="DB3" s="5">
        <v>3.3707334210000002</v>
      </c>
      <c r="DC3" s="5">
        <v>-6.2059938790000002</v>
      </c>
      <c r="DD3" s="5">
        <v>2.682145416</v>
      </c>
      <c r="DE3" s="5">
        <v>11.570284709999999</v>
      </c>
    </row>
    <row r="4" spans="1:109">
      <c r="A4" s="5" t="s">
        <v>3</v>
      </c>
      <c r="B4" s="5">
        <v>0.96497599999999994</v>
      </c>
      <c r="C4" s="5">
        <v>2.1047405910000001</v>
      </c>
      <c r="D4" s="5">
        <v>3.2445051810000001</v>
      </c>
      <c r="E4" s="5">
        <v>1.37164139</v>
      </c>
      <c r="F4" s="5">
        <v>1.8997604560000001</v>
      </c>
      <c r="G4" s="5">
        <v>2.4278795209999999</v>
      </c>
      <c r="H4" s="5">
        <v>1.374277303</v>
      </c>
      <c r="I4" s="5">
        <v>1.809552525</v>
      </c>
      <c r="J4" s="5">
        <v>2.244827747</v>
      </c>
      <c r="K4" s="5">
        <v>0.85896238700000005</v>
      </c>
      <c r="L4" s="5">
        <v>2.0802250080000002</v>
      </c>
      <c r="M4" s="5">
        <v>3.3014876289999999</v>
      </c>
      <c r="N4" s="5">
        <v>1.251707074</v>
      </c>
      <c r="O4" s="5">
        <v>1.9045210640000001</v>
      </c>
      <c r="P4" s="5">
        <v>2.5573350540000002</v>
      </c>
      <c r="Q4" s="5">
        <v>1.88107275</v>
      </c>
      <c r="R4" s="5">
        <v>3.7159977290000001</v>
      </c>
      <c r="S4" s="5">
        <v>5.5509227069999998</v>
      </c>
      <c r="T4" s="5">
        <v>1.278611505</v>
      </c>
      <c r="U4" s="5">
        <v>2.0933251510000002</v>
      </c>
      <c r="V4" s="5">
        <v>2.9080387980000002</v>
      </c>
      <c r="W4" s="5">
        <v>10.16450785</v>
      </c>
      <c r="X4" s="5">
        <v>17.769523809999999</v>
      </c>
      <c r="Y4" s="5">
        <v>25.374539769999998</v>
      </c>
      <c r="Z4" s="5">
        <v>3.2608824890000001</v>
      </c>
      <c r="AA4" s="5">
        <v>7.0757142860000002</v>
      </c>
      <c r="AB4" s="5">
        <v>10.89054608</v>
      </c>
      <c r="AC4" s="5">
        <v>-26.472340249999998</v>
      </c>
      <c r="AD4" s="5">
        <v>-21.112142859999999</v>
      </c>
      <c r="AE4" s="5">
        <v>-15.75194546</v>
      </c>
      <c r="AF4" s="5">
        <v>-9.4229089399999992</v>
      </c>
      <c r="AG4" s="5">
        <v>-6.0097619050000004</v>
      </c>
      <c r="AH4" s="5">
        <v>-2.5966148699999998</v>
      </c>
      <c r="AI4" s="5">
        <v>8.9229882360000001</v>
      </c>
      <c r="AJ4" s="5">
        <v>13.36</v>
      </c>
      <c r="AK4" s="5">
        <v>17.79701176</v>
      </c>
      <c r="AL4" s="5">
        <v>-14.939524090000001</v>
      </c>
      <c r="AM4" s="5">
        <v>-10.05071429</v>
      </c>
      <c r="AN4" s="5">
        <v>-5.1619044780000003</v>
      </c>
      <c r="AO4" s="5">
        <v>16.464384670000001</v>
      </c>
      <c r="AP4" s="5">
        <v>23.410714290000001</v>
      </c>
      <c r="AQ4" s="5">
        <v>30.357043900000001</v>
      </c>
      <c r="AR4" s="5">
        <v>-15.843743480000001</v>
      </c>
      <c r="AS4" s="5">
        <v>-9.8516666669999999</v>
      </c>
      <c r="AT4" s="5">
        <v>-3.8595898530000001</v>
      </c>
      <c r="AU4" s="5">
        <v>4.6692464129999998</v>
      </c>
      <c r="AV4" s="5">
        <v>9.6135714290000003</v>
      </c>
      <c r="AW4" s="5">
        <v>14.55789644</v>
      </c>
      <c r="AX4" s="5">
        <v>10.63136832</v>
      </c>
      <c r="AY4" s="5">
        <v>19.465238100000001</v>
      </c>
      <c r="AZ4" s="5">
        <v>28.29910787</v>
      </c>
      <c r="BA4" s="5">
        <v>301.85797339999999</v>
      </c>
      <c r="BB4" s="5">
        <v>408.1398969</v>
      </c>
      <c r="BC4" s="5">
        <v>514.42182030000004</v>
      </c>
      <c r="BD4" s="5">
        <v>240.41133790000001</v>
      </c>
      <c r="BE4" s="5">
        <v>329.2014193</v>
      </c>
      <c r="BF4" s="5">
        <v>417.99150079999998</v>
      </c>
      <c r="BG4" s="5">
        <v>227.65057849999999</v>
      </c>
      <c r="BH4" s="5">
        <v>311.87975929999999</v>
      </c>
      <c r="BI4" s="5">
        <v>396.10894009999998</v>
      </c>
      <c r="BJ4" s="5">
        <v>214.61781260000001</v>
      </c>
      <c r="BK4" s="5">
        <v>294.43351050000001</v>
      </c>
      <c r="BL4" s="5">
        <v>374.24920839999999</v>
      </c>
      <c r="BM4" s="5">
        <v>171.97744359999999</v>
      </c>
      <c r="BN4" s="5">
        <v>239.6847976</v>
      </c>
      <c r="BO4" s="5">
        <v>307.3921517</v>
      </c>
      <c r="BP4" s="5">
        <v>87.931019379999995</v>
      </c>
      <c r="BQ4" s="5">
        <v>132.41195680000001</v>
      </c>
      <c r="BR4" s="5">
        <v>176.89289410000001</v>
      </c>
      <c r="BS4" s="5">
        <v>-848.37148379999996</v>
      </c>
      <c r="BT4" s="5">
        <v>-650.38869569999997</v>
      </c>
      <c r="BU4" s="5">
        <v>-452.40590759999998</v>
      </c>
      <c r="BV4" s="5">
        <v>367.24813060000002</v>
      </c>
      <c r="BW4" s="5">
        <v>503.08215840000003</v>
      </c>
      <c r="BX4" s="5">
        <v>638.91618619999997</v>
      </c>
      <c r="BY4" s="5">
        <v>3.0209132999999999E-2</v>
      </c>
      <c r="BZ4" s="5">
        <v>0.12531067700000001</v>
      </c>
      <c r="CA4" s="5">
        <v>0.22041221999999999</v>
      </c>
      <c r="CB4" s="5">
        <v>-3.3136947999999999E-2</v>
      </c>
      <c r="CC4" s="5">
        <v>8.2195383999999996E-2</v>
      </c>
      <c r="CD4" s="5">
        <v>0.19752771599999999</v>
      </c>
      <c r="CE4" s="5">
        <v>-6.6520656999999997E-2</v>
      </c>
      <c r="CF4" s="5">
        <v>6.2670847000000002E-2</v>
      </c>
      <c r="CG4" s="5">
        <v>0.19186234999999999</v>
      </c>
      <c r="CH4" s="5">
        <v>-2.3378609039999998</v>
      </c>
      <c r="CI4" s="5">
        <v>4.6176902980000003</v>
      </c>
      <c r="CJ4" s="5">
        <v>11.5732415</v>
      </c>
      <c r="CK4" s="5">
        <v>-5.1274601549999996</v>
      </c>
      <c r="CL4" s="5">
        <v>-2.36047619</v>
      </c>
      <c r="CM4" s="5">
        <v>0.40650777500000002</v>
      </c>
      <c r="CN4" s="5">
        <v>-3.1592982269999998</v>
      </c>
      <c r="CO4" s="5">
        <v>-0.13714285700000001</v>
      </c>
      <c r="CP4" s="5">
        <v>2.8850125129999999</v>
      </c>
      <c r="CQ4" s="5">
        <v>-1.8384155630000001</v>
      </c>
      <c r="CR4" s="5">
        <v>2.5190476190000002</v>
      </c>
      <c r="CS4" s="5">
        <v>6.8765108010000002</v>
      </c>
      <c r="CT4" s="5">
        <v>-0.343869235</v>
      </c>
      <c r="CU4" s="5">
        <v>0.27666666699999998</v>
      </c>
      <c r="CV4" s="5">
        <v>0.89720256799999998</v>
      </c>
      <c r="CW4" s="5">
        <v>-0.171594834</v>
      </c>
      <c r="CX4" s="5">
        <v>-8.8086411000000003E-2</v>
      </c>
      <c r="CY4" s="5">
        <v>-4.5779890000000002E-3</v>
      </c>
      <c r="CZ4" s="5">
        <v>8.3259424999999998E-2</v>
      </c>
      <c r="DA4" s="5">
        <v>2.0178263529999998</v>
      </c>
      <c r="DB4" s="5">
        <v>3.9523932799999999</v>
      </c>
      <c r="DC4" s="5">
        <v>-4.8271908400000001</v>
      </c>
      <c r="DD4" s="5">
        <v>4.5130571210000001</v>
      </c>
      <c r="DE4" s="5">
        <v>13.85330508</v>
      </c>
    </row>
    <row r="5" spans="1:109">
      <c r="A5" s="5" t="s">
        <v>2</v>
      </c>
      <c r="B5" s="5">
        <v>1.9352860730000001</v>
      </c>
      <c r="C5" s="5">
        <v>3.1762133700000001</v>
      </c>
      <c r="D5" s="5">
        <v>4.417140667</v>
      </c>
      <c r="E5" s="5">
        <v>2.233605898</v>
      </c>
      <c r="F5" s="5">
        <v>2.835981195</v>
      </c>
      <c r="G5" s="5">
        <v>3.438356491</v>
      </c>
      <c r="H5" s="5">
        <v>2.1529106320000002</v>
      </c>
      <c r="I5" s="5">
        <v>2.7035562020000001</v>
      </c>
      <c r="J5" s="5">
        <v>3.2542017730000001</v>
      </c>
      <c r="K5" s="5">
        <v>1.7695437300000001</v>
      </c>
      <c r="L5" s="5">
        <v>3.2730332519999998</v>
      </c>
      <c r="M5" s="5">
        <v>4.776522774</v>
      </c>
      <c r="N5" s="5">
        <v>2.2010523069999999</v>
      </c>
      <c r="O5" s="5">
        <v>2.907051848</v>
      </c>
      <c r="P5" s="5">
        <v>3.6130513880000001</v>
      </c>
      <c r="Q5" s="5">
        <v>3.4749173550000001</v>
      </c>
      <c r="R5" s="5">
        <v>5.5089698709999997</v>
      </c>
      <c r="S5" s="5">
        <v>7.5430223869999997</v>
      </c>
      <c r="T5" s="5">
        <v>2.2360381980000001</v>
      </c>
      <c r="U5" s="5">
        <v>3.0966437560000002</v>
      </c>
      <c r="V5" s="5">
        <v>3.9572493149999999</v>
      </c>
      <c r="W5" s="5">
        <v>18.71798849</v>
      </c>
      <c r="X5" s="5">
        <v>28.000476190000001</v>
      </c>
      <c r="Y5" s="5">
        <v>37.282963889999998</v>
      </c>
      <c r="Z5" s="5">
        <v>7.5073898090000002</v>
      </c>
      <c r="AA5" s="5">
        <v>11.94238095</v>
      </c>
      <c r="AB5" s="5">
        <v>16.377372099999999</v>
      </c>
      <c r="AC5" s="5">
        <v>-36.22354189</v>
      </c>
      <c r="AD5" s="5">
        <v>-30.09309524</v>
      </c>
      <c r="AE5" s="5">
        <v>-23.962648590000001</v>
      </c>
      <c r="AF5" s="5">
        <v>-11.92207492</v>
      </c>
      <c r="AG5" s="5">
        <v>-8.6930952379999997</v>
      </c>
      <c r="AH5" s="5">
        <v>-5.4641155599999998</v>
      </c>
      <c r="AI5" s="5">
        <v>11.99171817</v>
      </c>
      <c r="AJ5" s="5">
        <v>17.374285709999999</v>
      </c>
      <c r="AK5" s="5">
        <v>22.75685326</v>
      </c>
      <c r="AL5" s="5">
        <v>-20.282446579999998</v>
      </c>
      <c r="AM5" s="5">
        <v>-15.55071429</v>
      </c>
      <c r="AN5" s="5">
        <v>-10.818981989999999</v>
      </c>
      <c r="AO5" s="5">
        <v>24.592352139999999</v>
      </c>
      <c r="AP5" s="5">
        <v>32.924999999999997</v>
      </c>
      <c r="AQ5" s="5">
        <v>41.257647859999999</v>
      </c>
      <c r="AR5" s="5">
        <v>-20.21056926</v>
      </c>
      <c r="AS5" s="5">
        <v>-13.74214286</v>
      </c>
      <c r="AT5" s="5">
        <v>-7.2737164569999999</v>
      </c>
      <c r="AU5" s="5">
        <v>8.7030034839999999</v>
      </c>
      <c r="AV5" s="5">
        <v>14.077857140000001</v>
      </c>
      <c r="AW5" s="5">
        <v>19.452710799999998</v>
      </c>
      <c r="AX5" s="5">
        <v>18.940275289999999</v>
      </c>
      <c r="AY5" s="5">
        <v>27.82</v>
      </c>
      <c r="AZ5" s="5">
        <v>36.699724709999998</v>
      </c>
      <c r="BA5" s="5">
        <v>480.16173730000003</v>
      </c>
      <c r="BB5" s="5">
        <v>605.59890919999998</v>
      </c>
      <c r="BC5" s="5">
        <v>731.03608099999997</v>
      </c>
      <c r="BD5" s="5">
        <v>386.45259299999998</v>
      </c>
      <c r="BE5" s="5">
        <v>494.35450859999997</v>
      </c>
      <c r="BF5" s="5">
        <v>602.25642419999997</v>
      </c>
      <c r="BG5" s="5">
        <v>366.22896359999999</v>
      </c>
      <c r="BH5" s="5">
        <v>469.800073</v>
      </c>
      <c r="BI5" s="5">
        <v>573.37118229999999</v>
      </c>
      <c r="BJ5" s="5">
        <v>345.8241797</v>
      </c>
      <c r="BK5" s="5">
        <v>445.0240316</v>
      </c>
      <c r="BL5" s="5">
        <v>544.22388350000006</v>
      </c>
      <c r="BM5" s="5">
        <v>282.39951939999997</v>
      </c>
      <c r="BN5" s="5">
        <v>367.85220099999998</v>
      </c>
      <c r="BO5" s="5">
        <v>453.30488259999998</v>
      </c>
      <c r="BP5" s="5">
        <v>157.1137947</v>
      </c>
      <c r="BQ5" s="5">
        <v>213.8315288</v>
      </c>
      <c r="BR5" s="5">
        <v>270.54926289999997</v>
      </c>
      <c r="BS5" s="5">
        <v>-1145.4143200000001</v>
      </c>
      <c r="BT5" s="5">
        <v>-930.94649770000001</v>
      </c>
      <c r="BU5" s="5">
        <v>-716.47867589999998</v>
      </c>
      <c r="BV5" s="5">
        <v>583.5189431</v>
      </c>
      <c r="BW5" s="5">
        <v>744.72567730000003</v>
      </c>
      <c r="BX5" s="5">
        <v>905.93241160000002</v>
      </c>
      <c r="BY5" s="5">
        <v>6.2971304000000006E-2</v>
      </c>
      <c r="BZ5" s="5">
        <v>0.18611630100000001</v>
      </c>
      <c r="CA5" s="5">
        <v>0.30926129800000002</v>
      </c>
      <c r="CB5" s="5">
        <v>-6.5373111999999997E-2</v>
      </c>
      <c r="CC5" s="5">
        <v>8.6787797999999999E-2</v>
      </c>
      <c r="CD5" s="5">
        <v>0.23894870900000001</v>
      </c>
      <c r="CE5" s="5">
        <v>-9.1021161000000003E-2</v>
      </c>
      <c r="CF5" s="5">
        <v>5.1411769000000003E-2</v>
      </c>
      <c r="CG5" s="5">
        <v>0.19384469800000001</v>
      </c>
      <c r="CH5" s="5">
        <v>-3.4736375640000001</v>
      </c>
      <c r="CI5" s="5">
        <v>4.5079045820000001</v>
      </c>
      <c r="CJ5" s="5">
        <v>12.489446729999999</v>
      </c>
      <c r="CK5" s="5">
        <v>-7.2129145650000002</v>
      </c>
      <c r="CL5" s="5">
        <v>-3.7580952380000001</v>
      </c>
      <c r="CM5" s="5">
        <v>-0.30327591100000001</v>
      </c>
      <c r="CN5" s="5">
        <v>-3.0586523130000001</v>
      </c>
      <c r="CO5" s="5">
        <v>0.565238095</v>
      </c>
      <c r="CP5" s="5">
        <v>4.1891285040000001</v>
      </c>
      <c r="CQ5" s="5">
        <v>-2.0087382360000001</v>
      </c>
      <c r="CR5" s="5">
        <v>3.4190476190000001</v>
      </c>
      <c r="CS5" s="5">
        <v>8.8468334740000003</v>
      </c>
      <c r="CT5" s="5">
        <v>-0.26245125499999999</v>
      </c>
      <c r="CU5" s="5">
        <v>0.364761905</v>
      </c>
      <c r="CV5" s="5">
        <v>0.99197506499999999</v>
      </c>
      <c r="CW5" s="5">
        <v>-0.215579404</v>
      </c>
      <c r="CX5" s="5">
        <v>-0.10008415700000001</v>
      </c>
      <c r="CY5" s="5">
        <v>1.5411090000000001E-2</v>
      </c>
      <c r="CZ5" s="5">
        <v>0.73610219399999999</v>
      </c>
      <c r="DA5" s="5">
        <v>3.59313723</v>
      </c>
      <c r="DB5" s="5">
        <v>6.450172266</v>
      </c>
      <c r="DC5" s="5">
        <v>-2.2026118700000001</v>
      </c>
      <c r="DD5" s="5">
        <v>9.8534374899999992</v>
      </c>
      <c r="DE5" s="5">
        <v>21.90948685</v>
      </c>
    </row>
    <row r="6" spans="1:109">
      <c r="A6" s="5" t="s">
        <v>1</v>
      </c>
      <c r="B6" s="5">
        <v>3.741417701</v>
      </c>
      <c r="C6" s="5">
        <v>5.0437234450000004</v>
      </c>
      <c r="D6" s="5">
        <v>6.3460291890000002</v>
      </c>
      <c r="E6" s="5">
        <v>3.4205653890000001</v>
      </c>
      <c r="F6" s="5">
        <v>4.406053709</v>
      </c>
      <c r="G6" s="5">
        <v>5.391542029</v>
      </c>
      <c r="H6" s="5">
        <v>3.2914060690000002</v>
      </c>
      <c r="I6" s="5">
        <v>4.1658416249999997</v>
      </c>
      <c r="J6" s="5">
        <v>5.0402771810000004</v>
      </c>
      <c r="K6" s="5">
        <v>3.48925953</v>
      </c>
      <c r="L6" s="5">
        <v>5.2785882839999996</v>
      </c>
      <c r="M6" s="5">
        <v>7.067917038</v>
      </c>
      <c r="N6" s="5">
        <v>3.3554702920000001</v>
      </c>
      <c r="O6" s="5">
        <v>4.4835563049999996</v>
      </c>
      <c r="P6" s="5">
        <v>5.6116423190000004</v>
      </c>
      <c r="Q6" s="5">
        <v>6.7198155450000003</v>
      </c>
      <c r="R6" s="5">
        <v>9.1804760739999995</v>
      </c>
      <c r="S6" s="5">
        <v>11.641136599999999</v>
      </c>
      <c r="T6" s="5">
        <v>3.5159257140000002</v>
      </c>
      <c r="U6" s="5">
        <v>4.8680805239999998</v>
      </c>
      <c r="V6" s="5">
        <v>6.2202353329999998</v>
      </c>
      <c r="W6" s="5">
        <v>32.095462769999997</v>
      </c>
      <c r="X6" s="5">
        <v>45.017738100000003</v>
      </c>
      <c r="Y6" s="5">
        <v>57.94001342</v>
      </c>
      <c r="Z6" s="5">
        <v>12.86147793</v>
      </c>
      <c r="AA6" s="5">
        <v>23.06380952</v>
      </c>
      <c r="AB6" s="5">
        <v>33.26614111</v>
      </c>
      <c r="AC6" s="5">
        <v>-53.455531960000002</v>
      </c>
      <c r="AD6" s="5">
        <v>-45.898253969999999</v>
      </c>
      <c r="AE6" s="5">
        <v>-38.340975970000002</v>
      </c>
      <c r="AF6" s="5">
        <v>-14.359401950000001</v>
      </c>
      <c r="AG6" s="5">
        <v>-11.86050595</v>
      </c>
      <c r="AH6" s="5">
        <v>-9.3616099580000007</v>
      </c>
      <c r="AI6" s="5">
        <v>18.023554499999999</v>
      </c>
      <c r="AJ6" s="5">
        <v>24.89169643</v>
      </c>
      <c r="AK6" s="5">
        <v>31.75983836</v>
      </c>
      <c r="AL6" s="5">
        <v>-32.136220819999998</v>
      </c>
      <c r="AM6" s="5">
        <v>-22.965843249999999</v>
      </c>
      <c r="AN6" s="5">
        <v>-13.79546569</v>
      </c>
      <c r="AO6" s="5">
        <v>35.739256359999999</v>
      </c>
      <c r="AP6" s="5">
        <v>47.857539680000002</v>
      </c>
      <c r="AQ6" s="5">
        <v>59.975822999999998</v>
      </c>
      <c r="AR6" s="5">
        <v>-28.28704123</v>
      </c>
      <c r="AS6" s="5">
        <v>-21.91744048</v>
      </c>
      <c r="AT6" s="5">
        <v>-15.547839720000001</v>
      </c>
      <c r="AU6" s="5">
        <v>15.027833279999999</v>
      </c>
      <c r="AV6" s="5">
        <v>20.168978169999999</v>
      </c>
      <c r="AW6" s="5">
        <v>25.31012307</v>
      </c>
      <c r="AX6" s="5">
        <v>33.202779870000001</v>
      </c>
      <c r="AY6" s="5">
        <v>42.086418649999999</v>
      </c>
      <c r="AZ6" s="5">
        <v>50.970057439999998</v>
      </c>
      <c r="BA6" s="5">
        <v>777.48505050000006</v>
      </c>
      <c r="BB6" s="5">
        <v>961.81155639999997</v>
      </c>
      <c r="BC6" s="5">
        <v>1146.138062</v>
      </c>
      <c r="BD6" s="5">
        <v>624.14271210000004</v>
      </c>
      <c r="BE6" s="5">
        <v>787.76565410000001</v>
      </c>
      <c r="BF6" s="5">
        <v>951.38859609999997</v>
      </c>
      <c r="BG6" s="5">
        <v>592.89123510000002</v>
      </c>
      <c r="BH6" s="5">
        <v>751.20835639999996</v>
      </c>
      <c r="BI6" s="5">
        <v>909.52547760000004</v>
      </c>
      <c r="BJ6" s="5">
        <v>561.50476839999999</v>
      </c>
      <c r="BK6" s="5">
        <v>714.19718</v>
      </c>
      <c r="BL6" s="5">
        <v>866.88959160000002</v>
      </c>
      <c r="BM6" s="5">
        <v>463.57638079999998</v>
      </c>
      <c r="BN6" s="5">
        <v>598.92695760000004</v>
      </c>
      <c r="BO6" s="5">
        <v>734.27753440000004</v>
      </c>
      <c r="BP6" s="5">
        <v>268.07443189999998</v>
      </c>
      <c r="BQ6" s="5">
        <v>370.64174919999999</v>
      </c>
      <c r="BR6" s="5">
        <v>473.20906660000003</v>
      </c>
      <c r="BS6" s="5">
        <v>-1626.849933</v>
      </c>
      <c r="BT6" s="5">
        <v>-1399.3806930000001</v>
      </c>
      <c r="BU6" s="5">
        <v>-1171.9114529999999</v>
      </c>
      <c r="BV6" s="5">
        <v>951.87281540000004</v>
      </c>
      <c r="BW6" s="5">
        <v>1164.1117810000001</v>
      </c>
      <c r="BX6" s="5">
        <v>1376.350747</v>
      </c>
      <c r="BY6" s="5">
        <v>0.163711669</v>
      </c>
      <c r="BZ6" s="5">
        <v>0.32322542900000001</v>
      </c>
      <c r="CA6" s="5">
        <v>0.48273918900000001</v>
      </c>
      <c r="CB6" s="5">
        <v>-2.2606896000000001E-2</v>
      </c>
      <c r="CC6" s="5">
        <v>0.16251944500000001</v>
      </c>
      <c r="CD6" s="5">
        <v>0.34764578699999998</v>
      </c>
      <c r="CE6" s="5">
        <v>-9.2453709999999995E-2</v>
      </c>
      <c r="CF6" s="5">
        <v>8.2753946999999994E-2</v>
      </c>
      <c r="CG6" s="5">
        <v>0.25796160400000001</v>
      </c>
      <c r="CH6" s="5">
        <v>0.101967086</v>
      </c>
      <c r="CI6" s="5">
        <v>6.1225590350000001</v>
      </c>
      <c r="CJ6" s="5">
        <v>12.14315098</v>
      </c>
      <c r="CK6" s="5">
        <v>-10.166439309999999</v>
      </c>
      <c r="CL6" s="5">
        <v>-5.3990674600000004</v>
      </c>
      <c r="CM6" s="5">
        <v>-0.63169560999999996</v>
      </c>
      <c r="CN6" s="5">
        <v>-3.794015055</v>
      </c>
      <c r="CO6" s="5">
        <v>1.041825397</v>
      </c>
      <c r="CP6" s="5">
        <v>5.8776658480000004</v>
      </c>
      <c r="CQ6" s="5">
        <v>-2.4976780220000001</v>
      </c>
      <c r="CR6" s="5">
        <v>4.4908730160000001</v>
      </c>
      <c r="CS6" s="5">
        <v>11.47942405</v>
      </c>
      <c r="CT6" s="5">
        <v>8.7013831999999999E-2</v>
      </c>
      <c r="CU6" s="5">
        <v>0.64983134899999995</v>
      </c>
      <c r="CV6" s="5">
        <v>1.2126488660000001</v>
      </c>
      <c r="CW6" s="5">
        <v>-0.32672121399999998</v>
      </c>
      <c r="CX6" s="5">
        <v>-0.20930122600000001</v>
      </c>
      <c r="CY6" s="5">
        <v>-9.1881238000000004E-2</v>
      </c>
      <c r="CZ6" s="5">
        <v>1.315681509</v>
      </c>
      <c r="DA6" s="5">
        <v>4.9077161589999996</v>
      </c>
      <c r="DB6" s="5">
        <v>8.4997508100000001</v>
      </c>
      <c r="DC6" s="5">
        <v>0.54226361899999997</v>
      </c>
      <c r="DD6" s="5">
        <v>14.51906063</v>
      </c>
      <c r="DE6" s="5">
        <v>28.495857650000001</v>
      </c>
    </row>
    <row r="7" spans="1:109">
      <c r="A7" s="5" t="s">
        <v>0</v>
      </c>
      <c r="B7" s="5">
        <v>5.4060120569999999</v>
      </c>
      <c r="C7" s="5">
        <v>6.836420436</v>
      </c>
      <c r="D7" s="5">
        <v>8.2668288140000001</v>
      </c>
      <c r="E7" s="5">
        <v>5.1317967380000002</v>
      </c>
      <c r="F7" s="5">
        <v>6.3631074730000003</v>
      </c>
      <c r="G7" s="5">
        <v>7.5944182079999996</v>
      </c>
      <c r="H7" s="5">
        <v>4.8232740180000002</v>
      </c>
      <c r="I7" s="5">
        <v>5.907779047</v>
      </c>
      <c r="J7" s="5">
        <v>6.9922840769999999</v>
      </c>
      <c r="K7" s="5">
        <v>4.8526210819999998</v>
      </c>
      <c r="L7" s="5">
        <v>6.3403832080000004</v>
      </c>
      <c r="M7" s="5">
        <v>7.8281453330000002</v>
      </c>
      <c r="N7" s="5">
        <v>5.1908713139999998</v>
      </c>
      <c r="O7" s="5">
        <v>6.5285861159999996</v>
      </c>
      <c r="P7" s="5">
        <v>7.8663009180000003</v>
      </c>
      <c r="Q7" s="5">
        <v>9.0217228560000002</v>
      </c>
      <c r="R7" s="5">
        <v>11.79647432</v>
      </c>
      <c r="S7" s="5">
        <v>14.57122579</v>
      </c>
      <c r="T7" s="5">
        <v>5.3784773689999996</v>
      </c>
      <c r="U7" s="5">
        <v>7.3780058249999998</v>
      </c>
      <c r="V7" s="5">
        <v>9.3775342819999992</v>
      </c>
      <c r="W7" s="5">
        <v>53.31304214</v>
      </c>
      <c r="X7" s="5">
        <v>63.992725579999998</v>
      </c>
      <c r="Y7" s="5">
        <v>74.672409009999996</v>
      </c>
      <c r="Z7" s="5">
        <v>26.45722555</v>
      </c>
      <c r="AA7" s="5">
        <v>39.69932094</v>
      </c>
      <c r="AB7" s="5">
        <v>52.941416330000003</v>
      </c>
      <c r="AC7" s="5">
        <v>-70.665960760000004</v>
      </c>
      <c r="AD7" s="5">
        <v>-60.590909089999997</v>
      </c>
      <c r="AE7" s="5">
        <v>-50.515857420000003</v>
      </c>
      <c r="AF7" s="5">
        <v>-14.708916289999999</v>
      </c>
      <c r="AG7" s="5">
        <v>-12.951243529999999</v>
      </c>
      <c r="AH7" s="5">
        <v>-11.19357076</v>
      </c>
      <c r="AI7" s="5">
        <v>24.69928513</v>
      </c>
      <c r="AJ7" s="5">
        <v>29.208131739999999</v>
      </c>
      <c r="AK7" s="5">
        <v>33.716978339999997</v>
      </c>
      <c r="AL7" s="5">
        <v>-44.483146959999999</v>
      </c>
      <c r="AM7" s="5">
        <v>-30.530099310000001</v>
      </c>
      <c r="AN7" s="5">
        <v>-16.577051659999999</v>
      </c>
      <c r="AO7" s="5">
        <v>43.470642730000002</v>
      </c>
      <c r="AP7" s="5">
        <v>59.738231050000003</v>
      </c>
      <c r="AQ7" s="5">
        <v>76.005819369999998</v>
      </c>
      <c r="AR7" s="5">
        <v>-38.899651919999997</v>
      </c>
      <c r="AS7" s="5">
        <v>-30.420074700000001</v>
      </c>
      <c r="AT7" s="5">
        <v>-21.94049747</v>
      </c>
      <c r="AU7" s="5">
        <v>18.39057296</v>
      </c>
      <c r="AV7" s="5">
        <v>23.67088532</v>
      </c>
      <c r="AW7" s="5">
        <v>28.951197690000001</v>
      </c>
      <c r="AX7" s="5">
        <v>41.485561740000001</v>
      </c>
      <c r="AY7" s="5">
        <v>54.090960019999997</v>
      </c>
      <c r="AZ7" s="5">
        <v>66.6963583</v>
      </c>
      <c r="BA7" s="5">
        <v>1179.6961120000001</v>
      </c>
      <c r="BB7" s="5">
        <v>1368.0395880000001</v>
      </c>
      <c r="BC7" s="5">
        <v>1556.3830640000001</v>
      </c>
      <c r="BD7" s="5">
        <v>962.41553260000001</v>
      </c>
      <c r="BE7" s="5">
        <v>1139.5799239999999</v>
      </c>
      <c r="BF7" s="5">
        <v>1316.7443149999999</v>
      </c>
      <c r="BG7" s="5">
        <v>918.43789319999996</v>
      </c>
      <c r="BH7" s="5">
        <v>1091.607714</v>
      </c>
      <c r="BI7" s="5">
        <v>1264.7775340000001</v>
      </c>
      <c r="BJ7" s="5">
        <v>874.07318439999995</v>
      </c>
      <c r="BK7" s="5">
        <v>1043.192215</v>
      </c>
      <c r="BL7" s="5">
        <v>1212.3112450000001</v>
      </c>
      <c r="BM7" s="5">
        <v>734.00834339999994</v>
      </c>
      <c r="BN7" s="5">
        <v>891.38959980000004</v>
      </c>
      <c r="BO7" s="5">
        <v>1048.7708560000001</v>
      </c>
      <c r="BP7" s="5">
        <v>454.2578259</v>
      </c>
      <c r="BQ7" s="5">
        <v>591.14385630000004</v>
      </c>
      <c r="BR7" s="5">
        <v>728.02988660000005</v>
      </c>
      <c r="BS7" s="5">
        <v>-2059.8699120000001</v>
      </c>
      <c r="BT7" s="5">
        <v>-1821.943192</v>
      </c>
      <c r="BU7" s="5">
        <v>-1584.0164709999999</v>
      </c>
      <c r="BV7" s="5">
        <v>1324.119062</v>
      </c>
      <c r="BW7" s="5">
        <v>1547.468558</v>
      </c>
      <c r="BX7" s="5">
        <v>1770.8180540000001</v>
      </c>
      <c r="BY7" s="5">
        <v>0.17719923500000001</v>
      </c>
      <c r="BZ7" s="5">
        <v>0.41379387699999998</v>
      </c>
      <c r="CA7" s="5">
        <v>0.65038852000000003</v>
      </c>
      <c r="CB7" s="5">
        <v>-7.4580417999999996E-2</v>
      </c>
      <c r="CC7" s="5">
        <v>0.11352717900000001</v>
      </c>
      <c r="CD7" s="5">
        <v>0.30163477599999999</v>
      </c>
      <c r="CE7" s="5">
        <v>-0.18094676100000001</v>
      </c>
      <c r="CF7" s="5">
        <v>-2.4832040000000001E-3</v>
      </c>
      <c r="CG7" s="5">
        <v>0.17598035300000001</v>
      </c>
      <c r="CH7" s="5">
        <v>-3.1050598639999998</v>
      </c>
      <c r="CI7" s="5">
        <v>5.8846637490000004</v>
      </c>
      <c r="CJ7" s="5">
        <v>14.87438736</v>
      </c>
      <c r="CK7" s="5">
        <v>-14.03316285</v>
      </c>
      <c r="CL7" s="5">
        <v>-6.4813852809999997</v>
      </c>
      <c r="CM7" s="5">
        <v>1.0703922889999999</v>
      </c>
      <c r="CN7" s="5">
        <v>1.241603207</v>
      </c>
      <c r="CO7" s="5">
        <v>4.9491554200000003</v>
      </c>
      <c r="CP7" s="5">
        <v>8.6567076329999999</v>
      </c>
      <c r="CQ7" s="5">
        <v>-7.5359052950000001</v>
      </c>
      <c r="CR7" s="5">
        <v>1.7648247180000001</v>
      </c>
      <c r="CS7" s="5">
        <v>11.065554730000001</v>
      </c>
      <c r="CT7" s="5">
        <v>-9.3701544999999997E-2</v>
      </c>
      <c r="CU7" s="5">
        <v>0.74745777099999999</v>
      </c>
      <c r="CV7" s="5">
        <v>1.588617087</v>
      </c>
      <c r="CW7" s="5">
        <v>-0.40766620399999998</v>
      </c>
      <c r="CX7" s="5">
        <v>-0.27237671800000002</v>
      </c>
      <c r="CY7" s="5">
        <v>-0.137087232</v>
      </c>
      <c r="CZ7" s="5">
        <v>3.7737095790000001</v>
      </c>
      <c r="DA7" s="5">
        <v>8.443147626</v>
      </c>
      <c r="DB7" s="5">
        <v>13.11258567</v>
      </c>
      <c r="DC7" s="5">
        <v>7.2435198879999998</v>
      </c>
      <c r="DD7" s="5">
        <v>31.828749169999998</v>
      </c>
      <c r="DE7" s="5">
        <v>56.413978460000003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36</vt:i4>
      </vt:variant>
    </vt:vector>
  </HeadingPairs>
  <TitlesOfParts>
    <vt:vector size="38" baseType="lpstr">
      <vt:lpstr>GMT2</vt:lpstr>
      <vt:lpstr>GMT DATA</vt:lpstr>
      <vt:lpstr>Fig 1b - Winter Temp</vt:lpstr>
      <vt:lpstr>Fig 2b - Summer Temp</vt:lpstr>
      <vt:lpstr>Fig 3b - GS Temp</vt:lpstr>
      <vt:lpstr>Fig 4b - Jan Temp</vt:lpstr>
      <vt:lpstr>Fig 5b - Jul Temp</vt:lpstr>
      <vt:lpstr>Fig 6b - Coldest Day</vt:lpstr>
      <vt:lpstr>Fig 7b - Warmest Day</vt:lpstr>
      <vt:lpstr>Fig 8b - Days &gt; 25C</vt:lpstr>
      <vt:lpstr>Fig 9b - Days &gt; 30C</vt:lpstr>
      <vt:lpstr>Fig 10b - Days &lt; 5C</vt:lpstr>
      <vt:lpstr>Fig 11b - Days &lt; -30C</vt:lpstr>
      <vt:lpstr>Fig 12b - First Fall Frost</vt:lpstr>
      <vt:lpstr>Fig 13b - Last Spring Frost</vt:lpstr>
      <vt:lpstr>Fig 14b - Frost-Free Season</vt:lpstr>
      <vt:lpstr>Fig 15b - Start of GS</vt:lpstr>
      <vt:lpstr>Fig 16b - End of GS</vt:lpstr>
      <vt:lpstr>Fig 17b - GS Length</vt:lpstr>
      <vt:lpstr>Fig 18b - 0C Degree Days</vt:lpstr>
      <vt:lpstr>Fig 19b - 5C Degree Days</vt:lpstr>
      <vt:lpstr>Fig 20b - 6C Degree Days</vt:lpstr>
      <vt:lpstr>Fig 21b - 7C Degree Days</vt:lpstr>
      <vt:lpstr>Fig 22b - 10C Degree Days</vt:lpstr>
      <vt:lpstr>Fig 23b - 15C Degree Days</vt:lpstr>
      <vt:lpstr>Fig 24b - 18C Degree Days</vt:lpstr>
      <vt:lpstr>Fig 25b - Corn Heat Units</vt:lpstr>
      <vt:lpstr>Fig 26b - Winter Pr</vt:lpstr>
      <vt:lpstr>Fig 27b - GS Pr</vt:lpstr>
      <vt:lpstr>Fig 28b - Summer Pr</vt:lpstr>
      <vt:lpstr>Fig 29b - Wettest Day</vt:lpstr>
      <vt:lpstr>Fig 30b - Sep-Apr Dry Days</vt:lpstr>
      <vt:lpstr>Fig 31b - May-Aug Dry Days</vt:lpstr>
      <vt:lpstr>Fig 32b - Annual Wet Days</vt:lpstr>
      <vt:lpstr>Fig 33b - Pr &gt; 25mm</vt:lpstr>
      <vt:lpstr>Fig 34b - Winter Snow</vt:lpstr>
      <vt:lpstr>Fig 35b - Annual HMI</vt:lpstr>
      <vt:lpstr>Fig 36b - Summer HMI</vt:lpstr>
    </vt:vector>
  </TitlesOfParts>
  <Company>Atmos Research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Katharine Hayhoe</dc:creator>
  <cp:lastModifiedBy>Katharine Hayhoe</cp:lastModifiedBy>
  <dcterms:created xsi:type="dcterms:W3CDTF">2018-02-22T00:33:22Z</dcterms:created>
  <dcterms:modified xsi:type="dcterms:W3CDTF">2018-02-22T20:08:00Z</dcterms:modified>
</cp:coreProperties>
</file>