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chartsheets/sheet24.xml" ContentType="application/vnd.openxmlformats-officedocument.spreadsheetml.chartsheet+xml"/>
  <Override PartName="/xl/chartsheets/sheet25.xml" ContentType="application/vnd.openxmlformats-officedocument.spreadsheetml.chartsheet+xml"/>
  <Override PartName="/xl/chartsheets/sheet26.xml" ContentType="application/vnd.openxmlformats-officedocument.spreadsheetml.chartsheet+xml"/>
  <Override PartName="/xl/chartsheets/sheet27.xml" ContentType="application/vnd.openxmlformats-officedocument.spreadsheetml.chartsheet+xml"/>
  <Override PartName="/xl/chartsheets/sheet28.xml" ContentType="application/vnd.openxmlformats-officedocument.spreadsheetml.chartsheet+xml"/>
  <Override PartName="/xl/chartsheets/sheet29.xml" ContentType="application/vnd.openxmlformats-officedocument.spreadsheetml.chartsheet+xml"/>
  <Override PartName="/xl/chartsheets/sheet30.xml" ContentType="application/vnd.openxmlformats-officedocument.spreadsheetml.chartsheet+xml"/>
  <Override PartName="/xl/chartsheets/sheet31.xml" ContentType="application/vnd.openxmlformats-officedocument.spreadsheetml.chartsheet+xml"/>
  <Override PartName="/xl/chartsheets/sheet32.xml" ContentType="application/vnd.openxmlformats-officedocument.spreadsheetml.chartsheet+xml"/>
  <Override PartName="/xl/chartsheets/sheet33.xml" ContentType="application/vnd.openxmlformats-officedocument.spreadsheetml.chartsheet+xml"/>
  <Override PartName="/xl/chartsheets/sheet34.xml" ContentType="application/vnd.openxmlformats-officedocument.spreadsheetml.chartsheet+xml"/>
  <Override PartName="/xl/chartsheets/sheet35.xml" ContentType="application/vnd.openxmlformats-officedocument.spreadsheetml.chartsheet+xml"/>
  <Override PartName="/xl/chartsheets/sheet36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6480" yWindow="0" windowWidth="40000" windowHeight="25640" tabRatio="633"/>
  </bookViews>
  <sheets>
    <sheet name="Fig 1b - Winter Temp" sheetId="3" r:id="rId1"/>
    <sheet name="Fig 2b - Summer Temp" sheetId="4" r:id="rId2"/>
    <sheet name="Fig 3b - GS Temp" sheetId="5" r:id="rId3"/>
    <sheet name="Fig 4b - Jan Temp" sheetId="6" r:id="rId4"/>
    <sheet name="Fig 5b - Jul Temp" sheetId="7" r:id="rId5"/>
    <sheet name="Fig 6b - Coldest Day" sheetId="8" r:id="rId6"/>
    <sheet name="Fig 7b - Warmest Day" sheetId="9" r:id="rId7"/>
    <sheet name="Fig 8b - Days &gt; 25C" sheetId="10" r:id="rId8"/>
    <sheet name="Fig 9b - Days &gt; 30C" sheetId="11" r:id="rId9"/>
    <sheet name="Fig 10b - Days &lt; 5C" sheetId="12" r:id="rId10"/>
    <sheet name="Fig 11b - Days &lt; -30C" sheetId="13" r:id="rId11"/>
    <sheet name="Fig 12b - First Fall Frost" sheetId="14" r:id="rId12"/>
    <sheet name="Fig 13b - Last Spring Frost" sheetId="16" r:id="rId13"/>
    <sheet name="Fig 14b - Frost-Free Season" sheetId="17" r:id="rId14"/>
    <sheet name="Fig 15b - Start of GS" sheetId="18" r:id="rId15"/>
    <sheet name="Fig 16b - End of GS" sheetId="19" r:id="rId16"/>
    <sheet name="Fig 17b - GS Length" sheetId="20" r:id="rId17"/>
    <sheet name="Fig 18b - 0C Degree Days" sheetId="21" r:id="rId18"/>
    <sheet name="Fig 19b - 5C Degree Days" sheetId="22" r:id="rId19"/>
    <sheet name="Fig 20b - 6C Degree Days" sheetId="23" r:id="rId20"/>
    <sheet name="Fig 21b - 7C Degree Days" sheetId="24" r:id="rId21"/>
    <sheet name="Fig 22b - 10C Degree Days" sheetId="25" r:id="rId22"/>
    <sheet name="Fig 23b - 15C Degree Days" sheetId="26" r:id="rId23"/>
    <sheet name="Fig 24b - 18C Degree Days" sheetId="27" r:id="rId24"/>
    <sheet name="Fig 25b - Corn Heat Units" sheetId="28" r:id="rId25"/>
    <sheet name="Fig 26b - Winter Pr" sheetId="29" r:id="rId26"/>
    <sheet name="Fig 27b - GS Pr" sheetId="30" r:id="rId27"/>
    <sheet name="Fig 28b - Summer Pr" sheetId="31" r:id="rId28"/>
    <sheet name="Fig 29b - Wettest Day" sheetId="32" r:id="rId29"/>
    <sheet name="Fig 30b - Sep-Apr Dry Days" sheetId="33" r:id="rId30"/>
    <sheet name="Fig 31b - May-Aug Dry Days" sheetId="34" r:id="rId31"/>
    <sheet name="Fig 32b - Annual Wet Days" sheetId="35" r:id="rId32"/>
    <sheet name="Fig 33b - Pr &gt; 25mm" sheetId="36" r:id="rId33"/>
    <sheet name="Fig 34b - Winter Snow" sheetId="37" r:id="rId34"/>
    <sheet name="Fig 35b - Annual HMI" sheetId="38" r:id="rId35"/>
    <sheet name="Fig 36b - Summer HMI" sheetId="39" r:id="rId36"/>
    <sheet name="GMT2" sheetId="2" r:id="rId37"/>
    <sheet name="GMT DATA" sheetId="1" r:id="rId3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2" i="2" l="1"/>
  <c r="AG3" i="2"/>
  <c r="AG4" i="2"/>
  <c r="AH3" i="2"/>
  <c r="AH4" i="2"/>
  <c r="AG5" i="2"/>
  <c r="AH5" i="2"/>
  <c r="AG7" i="2"/>
  <c r="AG6" i="2"/>
  <c r="AY2" i="2"/>
  <c r="AY9" i="2"/>
  <c r="AP2" i="2"/>
  <c r="AP9" i="2"/>
  <c r="AH7" i="2"/>
  <c r="AH6" i="2"/>
  <c r="AF7" i="2"/>
  <c r="AF6" i="2"/>
  <c r="AD2" i="2"/>
  <c r="AD9" i="2"/>
  <c r="X2" i="2"/>
  <c r="X9" i="2"/>
  <c r="X1" i="2"/>
  <c r="U2" i="2"/>
  <c r="U9" i="2"/>
  <c r="R2" i="2"/>
  <c r="R9" i="2"/>
  <c r="DD2" i="2"/>
  <c r="DD9" i="2"/>
  <c r="DA2" i="2"/>
  <c r="DA9" i="2"/>
  <c r="CX2" i="2"/>
  <c r="CX9" i="2"/>
  <c r="CU2" i="2"/>
  <c r="CU9" i="2"/>
  <c r="CR2" i="2"/>
  <c r="CR9" i="2"/>
  <c r="CO2" i="2"/>
  <c r="CO9" i="2"/>
  <c r="CL2" i="2"/>
  <c r="CL9" i="2"/>
  <c r="CI2" i="2"/>
  <c r="CI9" i="2"/>
  <c r="CF2" i="2"/>
  <c r="CF9" i="2"/>
  <c r="CC2" i="2"/>
  <c r="CC9" i="2"/>
  <c r="BZ2" i="2"/>
  <c r="BZ9" i="2"/>
  <c r="BW2" i="2"/>
  <c r="BW9" i="2"/>
  <c r="BT2" i="2"/>
  <c r="BT9" i="2"/>
  <c r="BQ2" i="2"/>
  <c r="BQ9" i="2"/>
  <c r="BN2" i="2"/>
  <c r="BN9" i="2"/>
  <c r="BK2" i="2"/>
  <c r="BK9" i="2"/>
  <c r="BH2" i="2"/>
  <c r="BH9" i="2"/>
  <c r="BE2" i="2"/>
  <c r="BE9" i="2"/>
  <c r="BB2" i="2"/>
  <c r="BB9" i="2"/>
  <c r="AV2" i="2"/>
  <c r="AV9" i="2"/>
  <c r="AS2" i="2"/>
  <c r="AS9" i="2"/>
  <c r="AM2" i="2"/>
  <c r="AM9" i="2"/>
  <c r="AJ2" i="2"/>
  <c r="AJ9" i="2"/>
  <c r="AG9" i="2"/>
  <c r="AA2" i="2"/>
  <c r="AA9" i="2"/>
  <c r="O2" i="2"/>
  <c r="O9" i="2"/>
  <c r="L2" i="2"/>
  <c r="L9" i="2"/>
  <c r="I2" i="2"/>
  <c r="I9" i="2"/>
  <c r="F2" i="2"/>
  <c r="F9" i="2"/>
  <c r="C2" i="2"/>
  <c r="C9" i="2"/>
  <c r="DD1" i="2"/>
  <c r="DD10" i="2"/>
  <c r="DA1" i="2"/>
  <c r="DA10" i="2"/>
  <c r="CX1" i="2"/>
  <c r="CX10" i="2"/>
  <c r="CU1" i="2"/>
  <c r="CU10" i="2"/>
  <c r="CR1" i="2"/>
  <c r="CR10" i="2"/>
  <c r="CO1" i="2"/>
  <c r="CO10" i="2"/>
  <c r="CL1" i="2"/>
  <c r="CL10" i="2"/>
  <c r="CI1" i="2"/>
  <c r="CI10" i="2"/>
  <c r="CF1" i="2"/>
  <c r="CF10" i="2"/>
  <c r="CC1" i="2"/>
  <c r="CC10" i="2"/>
  <c r="BZ1" i="2"/>
  <c r="BZ10" i="2"/>
  <c r="BW1" i="2"/>
  <c r="BW10" i="2"/>
  <c r="BT1" i="2"/>
  <c r="BT10" i="2"/>
  <c r="BQ1" i="2"/>
  <c r="BQ10" i="2"/>
  <c r="BN1" i="2"/>
  <c r="BN10" i="2"/>
  <c r="BK1" i="2"/>
  <c r="BK10" i="2"/>
  <c r="BH1" i="2"/>
  <c r="BH10" i="2"/>
  <c r="BE1" i="2"/>
  <c r="BE10" i="2"/>
  <c r="BB1" i="2"/>
  <c r="BB10" i="2"/>
  <c r="AY1" i="2"/>
  <c r="AY10" i="2"/>
  <c r="AV1" i="2"/>
  <c r="AV10" i="2"/>
  <c r="AS1" i="2"/>
  <c r="AS10" i="2"/>
  <c r="AP1" i="2"/>
  <c r="AP10" i="2"/>
  <c r="AM1" i="2"/>
  <c r="AM10" i="2"/>
  <c r="AJ1" i="2"/>
  <c r="AJ10" i="2"/>
  <c r="AG1" i="2"/>
  <c r="AG10" i="2"/>
  <c r="AD1" i="2"/>
  <c r="AD10" i="2"/>
  <c r="AA1" i="2"/>
  <c r="AA10" i="2"/>
  <c r="X10" i="2"/>
  <c r="U1" i="2"/>
  <c r="U10" i="2"/>
  <c r="R1" i="2"/>
  <c r="R10" i="2"/>
  <c r="O1" i="2"/>
  <c r="O10" i="2"/>
  <c r="L1" i="2"/>
  <c r="L10" i="2"/>
  <c r="I1" i="2"/>
  <c r="I10" i="2"/>
  <c r="F1" i="2"/>
  <c r="F10" i="2"/>
  <c r="C1" i="2"/>
  <c r="C10" i="2"/>
  <c r="DE1" i="2"/>
  <c r="DC1" i="2"/>
  <c r="DB1" i="2"/>
  <c r="CZ1" i="2"/>
  <c r="CY1" i="2"/>
  <c r="CW1" i="2"/>
  <c r="CV1" i="2"/>
  <c r="CT1" i="2"/>
  <c r="CS1" i="2"/>
  <c r="CQ1" i="2"/>
  <c r="CP1" i="2"/>
  <c r="CN1" i="2"/>
  <c r="CM1" i="2"/>
  <c r="CK1" i="2"/>
  <c r="CJ1" i="2"/>
  <c r="CH1" i="2"/>
  <c r="CG1" i="2"/>
  <c r="CE1" i="2"/>
  <c r="CD1" i="2"/>
  <c r="CB1" i="2"/>
  <c r="CA1" i="2"/>
  <c r="BY1" i="2"/>
  <c r="BX1" i="2"/>
  <c r="BV1" i="2"/>
  <c r="BU1" i="2"/>
  <c r="BS1" i="2"/>
  <c r="BR1" i="2"/>
  <c r="BP1" i="2"/>
  <c r="BO1" i="2"/>
  <c r="BM1" i="2"/>
  <c r="BL1" i="2"/>
  <c r="BJ1" i="2"/>
  <c r="BI1" i="2"/>
  <c r="BG1" i="2"/>
  <c r="BF1" i="2"/>
  <c r="BD1" i="2"/>
  <c r="BC1" i="2"/>
  <c r="BA1" i="2"/>
  <c r="AZ1" i="2"/>
  <c r="AX1" i="2"/>
  <c r="AW1" i="2"/>
  <c r="AU1" i="2"/>
  <c r="AT1" i="2"/>
  <c r="AR1" i="2"/>
  <c r="AQ1" i="2"/>
  <c r="AO1" i="2"/>
  <c r="AN1" i="2"/>
  <c r="AL1" i="2"/>
  <c r="AK1" i="2"/>
  <c r="AI1" i="2"/>
  <c r="AH1" i="2"/>
  <c r="AF1" i="2"/>
  <c r="AE1" i="2"/>
  <c r="AC1" i="2"/>
  <c r="AB1" i="2"/>
  <c r="Z1" i="2"/>
  <c r="Y1" i="2"/>
  <c r="W1" i="2"/>
  <c r="V1" i="2"/>
  <c r="T1" i="2"/>
  <c r="S1" i="2"/>
  <c r="Q1" i="2"/>
  <c r="P1" i="2"/>
  <c r="N1" i="2"/>
  <c r="M1" i="2"/>
  <c r="K1" i="2"/>
  <c r="J1" i="2"/>
  <c r="H1" i="2"/>
  <c r="G1" i="2"/>
  <c r="E1" i="2"/>
  <c r="D1" i="2"/>
  <c r="B1" i="2"/>
  <c r="A2" i="2"/>
  <c r="B2" i="2"/>
  <c r="D2" i="2"/>
  <c r="E2" i="2"/>
  <c r="G2" i="2"/>
  <c r="H2" i="2"/>
  <c r="J2" i="2"/>
  <c r="K2" i="2"/>
  <c r="M2" i="2"/>
  <c r="N2" i="2"/>
  <c r="P2" i="2"/>
  <c r="Q2" i="2"/>
  <c r="S2" i="2"/>
  <c r="T2" i="2"/>
  <c r="V2" i="2"/>
  <c r="W2" i="2"/>
  <c r="Y2" i="2"/>
  <c r="Z2" i="2"/>
  <c r="AB2" i="2"/>
  <c r="AC2" i="2"/>
  <c r="AE2" i="2"/>
  <c r="AF2" i="2"/>
  <c r="AH2" i="2"/>
  <c r="AI2" i="2"/>
  <c r="AK2" i="2"/>
  <c r="AL2" i="2"/>
  <c r="AN2" i="2"/>
  <c r="AO2" i="2"/>
  <c r="AQ2" i="2"/>
  <c r="AR2" i="2"/>
  <c r="AT2" i="2"/>
  <c r="AU2" i="2"/>
  <c r="AW2" i="2"/>
  <c r="AX2" i="2"/>
  <c r="AZ2" i="2"/>
  <c r="BA2" i="2"/>
  <c r="BC2" i="2"/>
  <c r="BD2" i="2"/>
  <c r="BF2" i="2"/>
  <c r="BG2" i="2"/>
  <c r="BI2" i="2"/>
  <c r="BJ2" i="2"/>
  <c r="BL2" i="2"/>
  <c r="BM2" i="2"/>
  <c r="BO2" i="2"/>
  <c r="BP2" i="2"/>
  <c r="BR2" i="2"/>
  <c r="BS2" i="2"/>
  <c r="BU2" i="2"/>
  <c r="BV2" i="2"/>
  <c r="BX2" i="2"/>
  <c r="BY2" i="2"/>
  <c r="CA2" i="2"/>
  <c r="CB2" i="2"/>
  <c r="CD2" i="2"/>
  <c r="CE2" i="2"/>
  <c r="CG2" i="2"/>
  <c r="CH2" i="2"/>
  <c r="CJ2" i="2"/>
  <c r="CK2" i="2"/>
  <c r="CM2" i="2"/>
  <c r="CN2" i="2"/>
  <c r="CP2" i="2"/>
  <c r="CQ2" i="2"/>
  <c r="CS2" i="2"/>
  <c r="CT2" i="2"/>
  <c r="CV2" i="2"/>
  <c r="CW2" i="2"/>
  <c r="CY2" i="2"/>
  <c r="CZ2" i="2"/>
  <c r="DB2" i="2"/>
  <c r="DC2" i="2"/>
  <c r="DE2" i="2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CM3" i="2"/>
  <c r="CN3" i="2"/>
  <c r="CO3" i="2"/>
  <c r="CP3" i="2"/>
  <c r="CQ3" i="2"/>
  <c r="CR3" i="2"/>
  <c r="CS3" i="2"/>
  <c r="CT3" i="2"/>
  <c r="CU3" i="2"/>
  <c r="CV3" i="2"/>
  <c r="CW3" i="2"/>
  <c r="CX3" i="2"/>
  <c r="CY3" i="2"/>
  <c r="CZ3" i="2"/>
  <c r="DA3" i="2"/>
  <c r="DB3" i="2"/>
  <c r="DC3" i="2"/>
  <c r="DD3" i="2"/>
  <c r="DE3" i="2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CQ4" i="2"/>
  <c r="CR4" i="2"/>
  <c r="CS4" i="2"/>
  <c r="CT4" i="2"/>
  <c r="CU4" i="2"/>
  <c r="CV4" i="2"/>
  <c r="CW4" i="2"/>
  <c r="CX4" i="2"/>
  <c r="CY4" i="2"/>
  <c r="CZ4" i="2"/>
  <c r="DA4" i="2"/>
  <c r="DB4" i="2"/>
  <c r="DC4" i="2"/>
  <c r="DD4" i="2"/>
  <c r="DE4" i="2"/>
  <c r="A5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CQ5" i="2"/>
  <c r="CR5" i="2"/>
  <c r="CS5" i="2"/>
  <c r="CT5" i="2"/>
  <c r="CU5" i="2"/>
  <c r="CV5" i="2"/>
  <c r="CW5" i="2"/>
  <c r="CX5" i="2"/>
  <c r="CY5" i="2"/>
  <c r="CZ5" i="2"/>
  <c r="DA5" i="2"/>
  <c r="DB5" i="2"/>
  <c r="DC5" i="2"/>
  <c r="DD5" i="2"/>
  <c r="DE5" i="2"/>
  <c r="A6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CN6" i="2"/>
  <c r="CO6" i="2"/>
  <c r="CP6" i="2"/>
  <c r="CQ6" i="2"/>
  <c r="CR6" i="2"/>
  <c r="CS6" i="2"/>
  <c r="CT6" i="2"/>
  <c r="CU6" i="2"/>
  <c r="CV6" i="2"/>
  <c r="CW6" i="2"/>
  <c r="CX6" i="2"/>
  <c r="CY6" i="2"/>
  <c r="CZ6" i="2"/>
  <c r="DA6" i="2"/>
  <c r="DB6" i="2"/>
  <c r="DC6" i="2"/>
  <c r="DD6" i="2"/>
  <c r="DE6" i="2"/>
  <c r="A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</calcChain>
</file>

<file path=xl/sharedStrings.xml><?xml version="1.0" encoding="utf-8"?>
<sst xmlns="http://schemas.openxmlformats.org/spreadsheetml/2006/main" count="225" uniqueCount="127">
  <si>
    <t>+4C</t>
  </si>
  <si>
    <t>+3C</t>
  </si>
  <si>
    <t>+2C</t>
  </si>
  <si>
    <t>+1.5C</t>
  </si>
  <si>
    <t>+1C</t>
  </si>
  <si>
    <t>NA</t>
  </si>
  <si>
    <t>1980-2009</t>
  </si>
  <si>
    <t>summer.heat.moisture.index.plus1SD</t>
  </si>
  <si>
    <t>summer.heat.moisture.index.mean</t>
  </si>
  <si>
    <t>summer.heat.moisture.index.minus1SD</t>
  </si>
  <si>
    <t>annual.heat.moisture.index.plus1SD</t>
  </si>
  <si>
    <t>annual.heat.moisture.index.mean</t>
  </si>
  <si>
    <t>annual.heat.moisture.index.minus1SD</t>
  </si>
  <si>
    <t>winter.sondjfma.pr.as.snow.plus1SD</t>
  </si>
  <si>
    <t>winter.sondjfma.pr.as.snow.mean</t>
  </si>
  <si>
    <t>winter.sondjfma.pr.as.snow.minus1SD</t>
  </si>
  <si>
    <t>pr.above.25mm.plus1SD</t>
  </si>
  <si>
    <t>pr.above.25mm.mean</t>
  </si>
  <si>
    <t>pr.above.25mm.minus1SD</t>
  </si>
  <si>
    <t>pr.above.0.2mm.plus1SD</t>
  </si>
  <si>
    <t>pr.above.0.2mm.mean</t>
  </si>
  <si>
    <t>pr.above.0.2mm.minus1SD</t>
  </si>
  <si>
    <t>summer.mjja.dry.days.plus1SD</t>
  </si>
  <si>
    <t>summer.mjja.dry.days.mean</t>
  </si>
  <si>
    <t>summer.mjja.dry.days.minus1SD</t>
  </si>
  <si>
    <t>winter.sondjfma.dry.days.plus1SD</t>
  </si>
  <si>
    <t>winter.sondjfma.dry.days.mean</t>
  </si>
  <si>
    <t>winter.sondjfma.dry.days.minus1SD</t>
  </si>
  <si>
    <t>wettest.day.plus1SD</t>
  </si>
  <si>
    <t>wettest.day.mean</t>
  </si>
  <si>
    <t>wettest.day.minus1SD</t>
  </si>
  <si>
    <t>growing.season.mjja.pr.plus1SD</t>
  </si>
  <si>
    <t>growing.season.mjja.pr.mean</t>
  </si>
  <si>
    <t>growing.season.mjja.pr.minus1SD</t>
  </si>
  <si>
    <t>growing.season.amjj.pr.plus1SD</t>
  </si>
  <si>
    <t>growing.season.amjj.pr.mean</t>
  </si>
  <si>
    <t>growing.season.amjj.pr.minus1SD</t>
  </si>
  <si>
    <t>winter.sondjfma.pr.plus1SD</t>
  </si>
  <si>
    <t>winter.sondjfma.pr.mean</t>
  </si>
  <si>
    <t>winter.sondjfma.pr.minus1SD</t>
  </si>
  <si>
    <t>corn.heat.units.plus1SD</t>
  </si>
  <si>
    <t>corn.heat.units.mean</t>
  </si>
  <si>
    <t>corn.heat.units.minus1SD</t>
  </si>
  <si>
    <t>heating.degree.days.18C.plus1SD</t>
  </si>
  <si>
    <t>heating.degree.days.18C.mean</t>
  </si>
  <si>
    <t>heating.degree.days.18C.minus1SD</t>
  </si>
  <si>
    <t>degree.days.15C.plus1SD</t>
  </si>
  <si>
    <t>degree.days.15C.mean</t>
  </si>
  <si>
    <t>degree.days.15C.minus1SD</t>
  </si>
  <si>
    <t>degree.days.10C.plus1SD</t>
  </si>
  <si>
    <t>degree.days.10C.mean</t>
  </si>
  <si>
    <t>degree.days.10C.minus1SD</t>
  </si>
  <si>
    <t>degree.days.7C.plus1SD</t>
  </si>
  <si>
    <t>degree.days.7C.mean</t>
  </si>
  <si>
    <t>degree.days.7C.minus1SD</t>
  </si>
  <si>
    <t>degree.days.6C.plus1SD</t>
  </si>
  <si>
    <t>degree.days.6C.mean</t>
  </si>
  <si>
    <t>degree.days.6C.minus1SD</t>
  </si>
  <si>
    <t>degree.days.5C.plus1SD</t>
  </si>
  <si>
    <t>degree.days.5C.mean</t>
  </si>
  <si>
    <t>degree.days.5C.minus1SD</t>
  </si>
  <si>
    <t>degree.days.0C.plus1SD</t>
  </si>
  <si>
    <t>degree.days.0C.mean</t>
  </si>
  <si>
    <t>degree.days.0C.minus1SD</t>
  </si>
  <si>
    <t>growing.season.length.plus1SD</t>
  </si>
  <si>
    <t>growing.season.length.mean</t>
  </si>
  <si>
    <t>growing.season.length.minus1SD</t>
  </si>
  <si>
    <t>growing.season.end.plus1SD</t>
  </si>
  <si>
    <t>growing.season.end.mean</t>
  </si>
  <si>
    <t>growing.season.end.minus1SD</t>
  </si>
  <si>
    <t>growing.season.start.plus1SD</t>
  </si>
  <si>
    <t>growing.season.start.mean</t>
  </si>
  <si>
    <t>growing.season.start.minus1SD</t>
  </si>
  <si>
    <t>frost.free.season.length.plus1SD</t>
  </si>
  <si>
    <t>frost.free.season.length.mean</t>
  </si>
  <si>
    <t>frost.free.season.length.minus1SD</t>
  </si>
  <si>
    <t>spring.last.freeze.plus1SD</t>
  </si>
  <si>
    <t>spring.last.freeze.mean</t>
  </si>
  <si>
    <t>spring.last.freeze.minus1SD</t>
  </si>
  <si>
    <t>fall.first.freeze.plus1SD</t>
  </si>
  <si>
    <t>fall.first.freeze.mean</t>
  </si>
  <si>
    <t>fall.first.freeze.minus1SD</t>
  </si>
  <si>
    <t>tmin.below.minus.30.plus1SD</t>
  </si>
  <si>
    <t>tmin.below.minus.30.mean</t>
  </si>
  <si>
    <t>tmin.below.minus.30.minus1SD</t>
  </si>
  <si>
    <t>tmin.below.5.plus1SD</t>
  </si>
  <si>
    <t>tmin.below.5.mean</t>
  </si>
  <si>
    <t>tmin.below.5.minus1SD</t>
  </si>
  <si>
    <t>tmax.above.30.plus1SD</t>
  </si>
  <si>
    <t>tmax.above.30.mean</t>
  </si>
  <si>
    <t>tmax.above.30.minus1SD</t>
  </si>
  <si>
    <t>tmax.above.25.plus1SD</t>
  </si>
  <si>
    <t>tmax.above.25.mean</t>
  </si>
  <si>
    <t>tmax.above.25.minus1SD</t>
  </si>
  <si>
    <t>warmest.day.plus1SD</t>
  </si>
  <si>
    <t>warmest.day.mean</t>
  </si>
  <si>
    <t>warmest.day.minus1SD</t>
  </si>
  <si>
    <t>coldest.day.plus1SD</t>
  </si>
  <si>
    <t>coldest.day.mean</t>
  </si>
  <si>
    <t>coldest.day.minus1SD</t>
  </si>
  <si>
    <t>avg.jul.temp.plus1SD</t>
  </si>
  <si>
    <t>avg.jul.temp.mean</t>
  </si>
  <si>
    <t>avg.jul.temp.minus1SD</t>
  </si>
  <si>
    <t>avg.jan.temp.plus1SD</t>
  </si>
  <si>
    <t>avg.jan.temp.mean</t>
  </si>
  <si>
    <t>avg.jan.temp.minus1SD</t>
  </si>
  <si>
    <t>avg.growing.mjja.temp.plus1SD</t>
  </si>
  <si>
    <t>avg.growing.mjja.temp.mean</t>
  </si>
  <si>
    <t>avg.growing.mjja.temp.minus1SD</t>
  </si>
  <si>
    <t>avg.summer.jja.temp.plus1SD</t>
  </si>
  <si>
    <t>avg.summer.jja.temp.mean</t>
  </si>
  <si>
    <t>avg.summer.jja.temp.minus1SD</t>
  </si>
  <si>
    <t>avg.winter.djf.temp.plus1SD</t>
  </si>
  <si>
    <t>avg.winter.djf.temp.mean</t>
  </si>
  <si>
    <t>avg.winter.djf.temp.minus1SD</t>
  </si>
  <si>
    <t>Threshold</t>
  </si>
  <si>
    <t>days</t>
  </si>
  <si>
    <t>mm</t>
  </si>
  <si>
    <t>corn heat units</t>
  </si>
  <si>
    <t>heating degree-days</t>
  </si>
  <si>
    <t>degree-days</t>
  </si>
  <si>
    <t>oC</t>
  </si>
  <si>
    <t>UNITS</t>
  </si>
  <si>
    <t>st day of the year</t>
  </si>
  <si>
    <t>%</t>
  </si>
  <si>
    <t>HMI UNITS</t>
  </si>
  <si>
    <t>High Level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</si>
</sst>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theme="1"/>
      <name val="Calibri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9" fontId="0" fillId="0" borderId="0" xfId="63" applyFont="1"/>
    <xf numFmtId="0" fontId="5" fillId="0" borderId="0" xfId="0" applyFont="1"/>
  </cellXfs>
  <cellStyles count="7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Normal" xfId="0" builtinId="0"/>
    <cellStyle name="Percent" xfId="63" builtinId="5"/>
  </cellStyles>
  <dxfs count="0"/>
  <tableStyles count="0" defaultTableStyle="TableStyleMedium9" defaultPivotStyle="PivotStyleMedium4"/>
  <colors>
    <mruColors>
      <color rgb="FFE7F2FF"/>
    </mruColors>
  </colors>
</styleSheet>
</file>

<file path=xl/_rels/workbook.xml.rels><?xml version="1.0" encoding="UTF-8" standalone="yes"?>
<Relationships xmlns="http://schemas.openxmlformats.org/package/2006/relationships"><Relationship Id="rId20" Type="http://schemas.openxmlformats.org/officeDocument/2006/relationships/chartsheet" Target="chartsheets/sheet20.xml"/><Relationship Id="rId21" Type="http://schemas.openxmlformats.org/officeDocument/2006/relationships/chartsheet" Target="chartsheets/sheet21.xml"/><Relationship Id="rId22" Type="http://schemas.openxmlformats.org/officeDocument/2006/relationships/chartsheet" Target="chartsheets/sheet22.xml"/><Relationship Id="rId23" Type="http://schemas.openxmlformats.org/officeDocument/2006/relationships/chartsheet" Target="chartsheets/sheet23.xml"/><Relationship Id="rId24" Type="http://schemas.openxmlformats.org/officeDocument/2006/relationships/chartsheet" Target="chartsheets/sheet24.xml"/><Relationship Id="rId25" Type="http://schemas.openxmlformats.org/officeDocument/2006/relationships/chartsheet" Target="chartsheets/sheet25.xml"/><Relationship Id="rId26" Type="http://schemas.openxmlformats.org/officeDocument/2006/relationships/chartsheet" Target="chartsheets/sheet26.xml"/><Relationship Id="rId27" Type="http://schemas.openxmlformats.org/officeDocument/2006/relationships/chartsheet" Target="chartsheets/sheet27.xml"/><Relationship Id="rId28" Type="http://schemas.openxmlformats.org/officeDocument/2006/relationships/chartsheet" Target="chartsheets/sheet28.xml"/><Relationship Id="rId29" Type="http://schemas.openxmlformats.org/officeDocument/2006/relationships/chartsheet" Target="chartsheets/sheet29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Relationship Id="rId3" Type="http://schemas.openxmlformats.org/officeDocument/2006/relationships/chartsheet" Target="chartsheets/sheet3.xml"/><Relationship Id="rId4" Type="http://schemas.openxmlformats.org/officeDocument/2006/relationships/chartsheet" Target="chartsheets/sheet4.xml"/><Relationship Id="rId5" Type="http://schemas.openxmlformats.org/officeDocument/2006/relationships/chartsheet" Target="chartsheets/sheet5.xml"/><Relationship Id="rId30" Type="http://schemas.openxmlformats.org/officeDocument/2006/relationships/chartsheet" Target="chartsheets/sheet30.xml"/><Relationship Id="rId31" Type="http://schemas.openxmlformats.org/officeDocument/2006/relationships/chartsheet" Target="chartsheets/sheet31.xml"/><Relationship Id="rId32" Type="http://schemas.openxmlformats.org/officeDocument/2006/relationships/chartsheet" Target="chartsheets/sheet32.xml"/><Relationship Id="rId9" Type="http://schemas.openxmlformats.org/officeDocument/2006/relationships/chartsheet" Target="chartsheets/sheet9.xml"/><Relationship Id="rId6" Type="http://schemas.openxmlformats.org/officeDocument/2006/relationships/chartsheet" Target="chartsheets/sheet6.xml"/><Relationship Id="rId7" Type="http://schemas.openxmlformats.org/officeDocument/2006/relationships/chartsheet" Target="chartsheets/sheet7.xml"/><Relationship Id="rId8" Type="http://schemas.openxmlformats.org/officeDocument/2006/relationships/chartsheet" Target="chartsheets/sheet8.xml"/><Relationship Id="rId33" Type="http://schemas.openxmlformats.org/officeDocument/2006/relationships/chartsheet" Target="chartsheets/sheet33.xml"/><Relationship Id="rId34" Type="http://schemas.openxmlformats.org/officeDocument/2006/relationships/chartsheet" Target="chartsheets/sheet34.xml"/><Relationship Id="rId35" Type="http://schemas.openxmlformats.org/officeDocument/2006/relationships/chartsheet" Target="chartsheets/sheet35.xml"/><Relationship Id="rId36" Type="http://schemas.openxmlformats.org/officeDocument/2006/relationships/chartsheet" Target="chartsheets/sheet36.xml"/><Relationship Id="rId10" Type="http://schemas.openxmlformats.org/officeDocument/2006/relationships/chartsheet" Target="chartsheets/sheet10.xml"/><Relationship Id="rId11" Type="http://schemas.openxmlformats.org/officeDocument/2006/relationships/chartsheet" Target="chartsheets/sheet11.xml"/><Relationship Id="rId12" Type="http://schemas.openxmlformats.org/officeDocument/2006/relationships/chartsheet" Target="chartsheets/sheet12.xml"/><Relationship Id="rId13" Type="http://schemas.openxmlformats.org/officeDocument/2006/relationships/chartsheet" Target="chartsheets/sheet13.xml"/><Relationship Id="rId14" Type="http://schemas.openxmlformats.org/officeDocument/2006/relationships/chartsheet" Target="chartsheets/sheet14.xml"/><Relationship Id="rId15" Type="http://schemas.openxmlformats.org/officeDocument/2006/relationships/chartsheet" Target="chartsheets/sheet15.xml"/><Relationship Id="rId16" Type="http://schemas.openxmlformats.org/officeDocument/2006/relationships/chartsheet" Target="chartsheets/sheet16.xml"/><Relationship Id="rId17" Type="http://schemas.openxmlformats.org/officeDocument/2006/relationships/chartsheet" Target="chartsheets/sheet17.xml"/><Relationship Id="rId18" Type="http://schemas.openxmlformats.org/officeDocument/2006/relationships/chartsheet" Target="chartsheets/sheet18.xml"/><Relationship Id="rId19" Type="http://schemas.openxmlformats.org/officeDocument/2006/relationships/chartsheet" Target="chartsheets/sheet19.xml"/><Relationship Id="rId37" Type="http://schemas.openxmlformats.org/officeDocument/2006/relationships/worksheet" Target="worksheets/sheet1.xml"/><Relationship Id="rId38" Type="http://schemas.openxmlformats.org/officeDocument/2006/relationships/worksheet" Target="worksheets/sheet2.xml"/><Relationship Id="rId39" Type="http://schemas.openxmlformats.org/officeDocument/2006/relationships/theme" Target="theme/theme1.xml"/><Relationship Id="rId40" Type="http://schemas.openxmlformats.org/officeDocument/2006/relationships/styles" Target="styles.xml"/><Relationship Id="rId41" Type="http://schemas.openxmlformats.org/officeDocument/2006/relationships/sharedStrings" Target="sharedStrings.xml"/><Relationship Id="rId4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'GMT2'!$C$10</c:f>
          <c:strCache>
            <c:ptCount val="1"/>
            <c:pt idx="0">
              <c:v>HIGH LEVEL AVERAGE WINTER (DEC-FEB) TEMPERATURE 
projected change per degree of global mean temperature change relative to 1980-2009 = -18.7oC</c:v>
            </c:pt>
          </c:strCache>
        </c:strRef>
      </c:tx>
      <c:layout>
        <c:manualLayout>
          <c:xMode val="edge"/>
          <c:yMode val="edge"/>
          <c:x val="0.155507359948082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'GMT2'!$D$3:$D$7</c:f>
                <c:numCache>
                  <c:formatCode>General</c:formatCode>
                  <c:ptCount val="5"/>
                  <c:pt idx="0">
                    <c:v>0.965704633</c:v>
                  </c:pt>
                  <c:pt idx="1">
                    <c:v>1.34712359</c:v>
                  </c:pt>
                  <c:pt idx="2">
                    <c:v>1.466764469</c:v>
                  </c:pt>
                  <c:pt idx="3">
                    <c:v>1.720117225000001</c:v>
                  </c:pt>
                  <c:pt idx="4">
                    <c:v>2.020875751</c:v>
                  </c:pt>
                </c:numCache>
              </c:numRef>
            </c:plus>
            <c:minus>
              <c:numRef>
                <c:f>'GMT2'!$B$3:$B$7</c:f>
                <c:numCache>
                  <c:formatCode>General</c:formatCode>
                  <c:ptCount val="5"/>
                  <c:pt idx="0">
                    <c:v>0.965704634</c:v>
                  </c:pt>
                  <c:pt idx="1">
                    <c:v>1.347123589</c:v>
                  </c:pt>
                  <c:pt idx="2">
                    <c:v>1.466764469</c:v>
                  </c:pt>
                  <c:pt idx="3">
                    <c:v>1.720117226</c:v>
                  </c:pt>
                  <c:pt idx="4">
                    <c:v>2.020875752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'GMT2'!$C$3:$C$7</c:f>
              <c:numCache>
                <c:formatCode>0.00</c:formatCode>
                <c:ptCount val="5"/>
                <c:pt idx="0">
                  <c:v>1.794504905</c:v>
                </c:pt>
                <c:pt idx="1">
                  <c:v>2.784725845</c:v>
                </c:pt>
                <c:pt idx="2">
                  <c:v>4.18345947</c:v>
                </c:pt>
                <c:pt idx="3">
                  <c:v>6.555085856</c:v>
                </c:pt>
                <c:pt idx="4">
                  <c:v>9.068807489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39106600"/>
        <c:axId val="-2045081928"/>
      </c:barChart>
      <c:catAx>
        <c:axId val="-2039106600"/>
        <c:scaling>
          <c:orientation val="minMax"/>
        </c:scaling>
        <c:delete val="0"/>
        <c:axPos val="b"/>
        <c:majorTickMark val="out"/>
        <c:minorTickMark val="none"/>
        <c:tickLblPos val="nextTo"/>
        <c:crossAx val="-2045081928"/>
        <c:crosses val="autoZero"/>
        <c:auto val="1"/>
        <c:lblAlgn val="ctr"/>
        <c:lblOffset val="100"/>
        <c:noMultiLvlLbl val="0"/>
      </c:catAx>
      <c:valAx>
        <c:axId val="-2045081928"/>
        <c:scaling>
          <c:orientation val="minMax"/>
          <c:max val="12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39106600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'GMT2'!$AD$10</c:f>
          <c:strCache>
            <c:ptCount val="1"/>
            <c:pt idx="0">
              <c:v>HIGH LEVEL DAYS BELOW 5C
projected change per degree of global mean temperature change relative to 1980-2009 = 272 days</c:v>
            </c:pt>
          </c:strCache>
        </c:strRef>
      </c:tx>
      <c:layout>
        <c:manualLayout>
          <c:xMode val="edge"/>
          <c:yMode val="edge"/>
          <c:x val="0.170315052906021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'GMT2'!$AC$3:$AC$7</c:f>
                <c:numCache>
                  <c:formatCode>General</c:formatCode>
                  <c:ptCount val="5"/>
                  <c:pt idx="0">
                    <c:v>4.318228999999999</c:v>
                  </c:pt>
                  <c:pt idx="1">
                    <c:v>5.52204412</c:v>
                  </c:pt>
                  <c:pt idx="2">
                    <c:v>5.840264459999997</c:v>
                  </c:pt>
                  <c:pt idx="3">
                    <c:v>6.851574390000003</c:v>
                  </c:pt>
                  <c:pt idx="4">
                    <c:v>9.334063730000004</c:v>
                  </c:pt>
                </c:numCache>
              </c:numRef>
            </c:plus>
            <c:minus>
              <c:numRef>
                <c:f>'GMT2'!$AE$3:$AE$7</c:f>
                <c:numCache>
                  <c:formatCode>General</c:formatCode>
                  <c:ptCount val="5"/>
                  <c:pt idx="0">
                    <c:v>4.318229007</c:v>
                  </c:pt>
                  <c:pt idx="1">
                    <c:v>5.522044110000001</c:v>
                  </c:pt>
                  <c:pt idx="2">
                    <c:v>5.840264470000001</c:v>
                  </c:pt>
                  <c:pt idx="3">
                    <c:v>6.851574389999996</c:v>
                  </c:pt>
                  <c:pt idx="4">
                    <c:v>9.334063729999997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'GMT2'!$AD$3:$AD$7</c:f>
              <c:numCache>
                <c:formatCode>0.00</c:formatCode>
                <c:ptCount val="5"/>
                <c:pt idx="0">
                  <c:v>-11.00309524</c:v>
                </c:pt>
                <c:pt idx="1">
                  <c:v>-18.19833333</c:v>
                </c:pt>
                <c:pt idx="2">
                  <c:v>-27.22214286</c:v>
                </c:pt>
                <c:pt idx="3">
                  <c:v>-42.82060516</c:v>
                </c:pt>
                <c:pt idx="4">
                  <c:v>-56.39720737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33061736"/>
        <c:axId val="-2033063688"/>
      </c:barChart>
      <c:catAx>
        <c:axId val="-2033061736"/>
        <c:scaling>
          <c:orientation val="minMax"/>
        </c:scaling>
        <c:delete val="0"/>
        <c:axPos val="b"/>
        <c:majorTickMark val="none"/>
        <c:minorTickMark val="none"/>
        <c:tickLblPos val="low"/>
        <c:crossAx val="-2033063688"/>
        <c:crosses val="autoZero"/>
        <c:auto val="1"/>
        <c:lblAlgn val="ctr"/>
        <c:lblOffset val="100"/>
        <c:noMultiLvlLbl val="0"/>
      </c:catAx>
      <c:valAx>
        <c:axId val="-2033063688"/>
        <c:scaling>
          <c:orientation val="minMax"/>
          <c:min val="-1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33061736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'GMT2'!$AG$10</c:f>
          <c:strCache>
            <c:ptCount val="1"/>
            <c:pt idx="0">
              <c:v>HIGH LEVEL DAYS BELOW -30C
projected change per degree of global mean temperature change relative to 1980-2009 = 28.3 days</c:v>
            </c:pt>
          </c:strCache>
        </c:strRef>
      </c:tx>
      <c:layout>
        <c:manualLayout>
          <c:xMode val="edge"/>
          <c:yMode val="edge"/>
          <c:x val="0.170315052906021"/>
          <c:y val="0.0239607639233539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'GMT2'!$AF$3:$AF$7</c:f>
                <c:numCache>
                  <c:formatCode>General</c:formatCode>
                  <c:ptCount val="5"/>
                  <c:pt idx="0">
                    <c:v>4.090719222000001</c:v>
                  </c:pt>
                  <c:pt idx="1">
                    <c:v>5.108133149999999</c:v>
                  </c:pt>
                  <c:pt idx="2">
                    <c:v>5.151017499999998</c:v>
                  </c:pt>
                  <c:pt idx="3">
                    <c:v>4.25281674</c:v>
                  </c:pt>
                  <c:pt idx="4">
                    <c:v>3.008900570000002</c:v>
                  </c:pt>
                </c:numCache>
              </c:numRef>
            </c:plus>
            <c:minus>
              <c:numRef>
                <c:f>'GMT2'!$AH$3:$AH$7</c:f>
                <c:numCache>
                  <c:formatCode>General</c:formatCode>
                  <c:ptCount val="5"/>
                  <c:pt idx="0">
                    <c:v>4.090719223999999</c:v>
                  </c:pt>
                  <c:pt idx="1">
                    <c:v>5.108133143</c:v>
                  </c:pt>
                  <c:pt idx="2">
                    <c:v>5.151017500000002</c:v>
                  </c:pt>
                  <c:pt idx="3">
                    <c:v>3.93794643</c:v>
                  </c:pt>
                  <c:pt idx="4">
                    <c:v>1.189932940000002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'GMT2'!$AG$3:$AG$7</c:f>
              <c:numCache>
                <c:formatCode>0.00</c:formatCode>
                <c:ptCount val="5"/>
                <c:pt idx="0">
                  <c:v>-9.088095238</c:v>
                </c:pt>
                <c:pt idx="1">
                  <c:v>-13.41190476</c:v>
                </c:pt>
                <c:pt idx="2">
                  <c:v>-18.29761905</c:v>
                </c:pt>
                <c:pt idx="3">
                  <c:v>-24.36205357</c:v>
                </c:pt>
                <c:pt idx="4">
                  <c:v>-27.11006706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592376"/>
        <c:axId val="-2121553064"/>
      </c:barChart>
      <c:catAx>
        <c:axId val="-2121592376"/>
        <c:scaling>
          <c:orientation val="minMax"/>
        </c:scaling>
        <c:delete val="0"/>
        <c:axPos val="b"/>
        <c:majorTickMark val="none"/>
        <c:minorTickMark val="none"/>
        <c:tickLblPos val="low"/>
        <c:crossAx val="-2121553064"/>
        <c:crosses val="autoZero"/>
        <c:auto val="1"/>
        <c:lblAlgn val="ctr"/>
        <c:lblOffset val="100"/>
        <c:noMultiLvlLbl val="0"/>
      </c:catAx>
      <c:valAx>
        <c:axId val="-2121553064"/>
        <c:scaling>
          <c:orientation val="minMax"/>
          <c:min val="-3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592376"/>
        <c:crosses val="autoZero"/>
        <c:crossBetween val="between"/>
        <c:majorUnit val="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'GMT2'!$AJ$10</c:f>
          <c:strCache>
            <c:ptCount val="1"/>
            <c:pt idx="0">
              <c:v>HIGH LEVEL DATE OF FIRST FREEZE IN FALL
projected change per degree of global mean temperature change relative to 1980-2009 = 246st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'GMT2'!$AI$3:$AI$7</c:f>
                <c:numCache>
                  <c:formatCode>General</c:formatCode>
                  <c:ptCount val="5"/>
                  <c:pt idx="0">
                    <c:v>4.328763813</c:v>
                  </c:pt>
                  <c:pt idx="1">
                    <c:v>4.310695027</c:v>
                  </c:pt>
                  <c:pt idx="2">
                    <c:v>4.58147712</c:v>
                  </c:pt>
                  <c:pt idx="3">
                    <c:v>5.879813370000001</c:v>
                  </c:pt>
                  <c:pt idx="4">
                    <c:v>5.017084430000001</c:v>
                  </c:pt>
                </c:numCache>
              </c:numRef>
            </c:plus>
            <c:minus>
              <c:numRef>
                <c:f>'GMT2'!$AK$3:$AK$7</c:f>
                <c:numCache>
                  <c:formatCode>General</c:formatCode>
                  <c:ptCount val="5"/>
                  <c:pt idx="0">
                    <c:v>4.328763814</c:v>
                  </c:pt>
                  <c:pt idx="1">
                    <c:v>4.310695019999999</c:v>
                  </c:pt>
                  <c:pt idx="2">
                    <c:v>4.581477119999999</c:v>
                  </c:pt>
                  <c:pt idx="3">
                    <c:v>5.879813370000001</c:v>
                  </c:pt>
                  <c:pt idx="4">
                    <c:v>5.017084430000001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'GMT2'!$AJ$3:$AJ$7</c:f>
              <c:numCache>
                <c:formatCode>0.00</c:formatCode>
                <c:ptCount val="5"/>
                <c:pt idx="0">
                  <c:v>6.050714286</c:v>
                </c:pt>
                <c:pt idx="1">
                  <c:v>10.81261905</c:v>
                </c:pt>
                <c:pt idx="2">
                  <c:v>15.50309524</c:v>
                </c:pt>
                <c:pt idx="3">
                  <c:v>23.75875</c:v>
                </c:pt>
                <c:pt idx="4">
                  <c:v>31.4997114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926760"/>
        <c:axId val="-2033071736"/>
      </c:barChart>
      <c:catAx>
        <c:axId val="-212192676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33071736"/>
        <c:crosses val="autoZero"/>
        <c:auto val="1"/>
        <c:lblAlgn val="ctr"/>
        <c:lblOffset val="100"/>
        <c:noMultiLvlLbl val="0"/>
      </c:catAx>
      <c:valAx>
        <c:axId val="-2033071736"/>
        <c:scaling>
          <c:orientation val="minMax"/>
          <c:max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 IN FIRST FALL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926760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'GMT2'!$AM$10</c:f>
          <c:strCache>
            <c:ptCount val="1"/>
            <c:pt idx="0">
              <c:v>HIGH LEVEL DATE OF LAST FREEZE IN SPRING
projected change per degree of global mean temperature change relative to 1980-2009 = 151st day of the year</c:v>
            </c:pt>
          </c:strCache>
        </c:strRef>
      </c:tx>
      <c:layout>
        <c:manualLayout>
          <c:xMode val="edge"/>
          <c:yMode val="edge"/>
          <c:x val="0.177718899384991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'GMT2'!$AL$3:$AL$7</c:f>
                <c:numCache>
                  <c:formatCode>General</c:formatCode>
                  <c:ptCount val="5"/>
                  <c:pt idx="0">
                    <c:v>3.943853803</c:v>
                  </c:pt>
                  <c:pt idx="1">
                    <c:v>5.223364933999999</c:v>
                  </c:pt>
                  <c:pt idx="2">
                    <c:v>5.15894428</c:v>
                  </c:pt>
                  <c:pt idx="3">
                    <c:v>6.26783884</c:v>
                  </c:pt>
                  <c:pt idx="4">
                    <c:v>11.09957512</c:v>
                  </c:pt>
                </c:numCache>
              </c:numRef>
            </c:plus>
            <c:minus>
              <c:numRef>
                <c:f>'GMT2'!$AN$3:$AN$7</c:f>
                <c:numCache>
                  <c:formatCode>General</c:formatCode>
                  <c:ptCount val="5"/>
                  <c:pt idx="0">
                    <c:v>3.943853802</c:v>
                  </c:pt>
                  <c:pt idx="1">
                    <c:v>5.223364933999999</c:v>
                  </c:pt>
                  <c:pt idx="2">
                    <c:v>5.158944275999999</c:v>
                  </c:pt>
                  <c:pt idx="3">
                    <c:v>6.267838840000001</c:v>
                  </c:pt>
                  <c:pt idx="4">
                    <c:v>11.09957512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'GMT2'!$AM$3:$AM$7</c:f>
              <c:numCache>
                <c:formatCode>0.00</c:formatCode>
                <c:ptCount val="5"/>
                <c:pt idx="0">
                  <c:v>-5.203333333</c:v>
                </c:pt>
                <c:pt idx="1">
                  <c:v>-8.005714286</c:v>
                </c:pt>
                <c:pt idx="2">
                  <c:v>-13.06047619</c:v>
                </c:pt>
                <c:pt idx="3">
                  <c:v>-20.27997024</c:v>
                </c:pt>
                <c:pt idx="4">
                  <c:v>-26.90377727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831880"/>
        <c:axId val="-2121397384"/>
      </c:barChart>
      <c:catAx>
        <c:axId val="-212183188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397384"/>
        <c:crosses val="autoZero"/>
        <c:auto val="1"/>
        <c:lblAlgn val="ctr"/>
        <c:lblOffset val="100"/>
        <c:noMultiLvlLbl val="0"/>
      </c:catAx>
      <c:valAx>
        <c:axId val="-2121397384"/>
        <c:scaling>
          <c:orientation val="minMax"/>
          <c:max val="0.0"/>
          <c:min val="-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LAST SPRING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831880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'GMT2'!$AP$10</c:f>
          <c:strCache>
            <c:ptCount val="1"/>
            <c:pt idx="0">
              <c:v>HIGH LEVEL LENGTH OF FROST-FREE SEASON
projected change per degree of global mean temperature change relative to 1980-2009 = 95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'GMT2'!$AO$3:$AO$7</c:f>
                <c:numCache>
                  <c:formatCode>General</c:formatCode>
                  <c:ptCount val="5"/>
                  <c:pt idx="0">
                    <c:v>5.227204051999999</c:v>
                  </c:pt>
                  <c:pt idx="1">
                    <c:v>6.919323730000002</c:v>
                  </c:pt>
                  <c:pt idx="2">
                    <c:v>7.613980659999999</c:v>
                  </c:pt>
                  <c:pt idx="3">
                    <c:v>8.800126670000004</c:v>
                  </c:pt>
                  <c:pt idx="4">
                    <c:v>12.73794858</c:v>
                  </c:pt>
                </c:numCache>
              </c:numRef>
            </c:plus>
            <c:minus>
              <c:numRef>
                <c:f>'GMT2'!$AQ$3:$AQ$7</c:f>
                <c:numCache>
                  <c:formatCode>General</c:formatCode>
                  <c:ptCount val="5"/>
                  <c:pt idx="0">
                    <c:v>5.227204049999999</c:v>
                  </c:pt>
                  <c:pt idx="1">
                    <c:v>6.919323729999998</c:v>
                  </c:pt>
                  <c:pt idx="2">
                    <c:v>7.613980659999999</c:v>
                  </c:pt>
                  <c:pt idx="3">
                    <c:v>8.800126669999997</c:v>
                  </c:pt>
                  <c:pt idx="4">
                    <c:v>12.73794857999999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'GMT2'!$AP$3:$AP$7</c:f>
              <c:numCache>
                <c:formatCode>0.00</c:formatCode>
                <c:ptCount val="5"/>
                <c:pt idx="0">
                  <c:v>11.25404762</c:v>
                </c:pt>
                <c:pt idx="1">
                  <c:v>18.81833333</c:v>
                </c:pt>
                <c:pt idx="2">
                  <c:v>28.56357143</c:v>
                </c:pt>
                <c:pt idx="3">
                  <c:v>44.03872024</c:v>
                </c:pt>
                <c:pt idx="4">
                  <c:v>58.40348867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331752"/>
        <c:axId val="-2121333640"/>
      </c:barChart>
      <c:catAx>
        <c:axId val="-212133175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333640"/>
        <c:crosses val="autoZero"/>
        <c:auto val="1"/>
        <c:lblAlgn val="ctr"/>
        <c:lblOffset val="100"/>
        <c:noMultiLvlLbl val="0"/>
      </c:catAx>
      <c:valAx>
        <c:axId val="-2121333640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331752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'GMT2'!$AS$10</c:f>
          <c:strCache>
            <c:ptCount val="1"/>
            <c:pt idx="0">
              <c:v>HIGH LEVEL START OF GROWING SEASON
projected change per degree of global mean temperature change relative to 1980-2009 = 118st day of the year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'GMT2'!$AR$3:$AR$7</c:f>
                <c:numCache>
                  <c:formatCode>General</c:formatCode>
                  <c:ptCount val="5"/>
                  <c:pt idx="0">
                    <c:v>2.885320287</c:v>
                  </c:pt>
                  <c:pt idx="1">
                    <c:v>3.185293137</c:v>
                  </c:pt>
                  <c:pt idx="2">
                    <c:v>3.739806736999998</c:v>
                  </c:pt>
                  <c:pt idx="3">
                    <c:v>4.521679879999999</c:v>
                  </c:pt>
                  <c:pt idx="4">
                    <c:v>5.930544950000002</c:v>
                  </c:pt>
                </c:numCache>
              </c:numRef>
            </c:plus>
            <c:minus>
              <c:numRef>
                <c:f>'GMT2'!$AT$3:$AT$7</c:f>
                <c:numCache>
                  <c:formatCode>General</c:formatCode>
                  <c:ptCount val="5"/>
                  <c:pt idx="0">
                    <c:v>2.885320287</c:v>
                  </c:pt>
                  <c:pt idx="1">
                    <c:v>3.185293136999999</c:v>
                  </c:pt>
                  <c:pt idx="2">
                    <c:v>3.739806738</c:v>
                  </c:pt>
                  <c:pt idx="3">
                    <c:v>4.521679879999999</c:v>
                  </c:pt>
                  <c:pt idx="4">
                    <c:v>5.93054495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'GMT2'!$AS$3:$AS$7</c:f>
              <c:numCache>
                <c:formatCode>0.00</c:formatCode>
                <c:ptCount val="5"/>
                <c:pt idx="0">
                  <c:v>-4.882857143</c:v>
                </c:pt>
                <c:pt idx="1">
                  <c:v>-7.373333333</c:v>
                </c:pt>
                <c:pt idx="2">
                  <c:v>-8.882857143</c:v>
                </c:pt>
                <c:pt idx="3">
                  <c:v>-14.93737103</c:v>
                </c:pt>
                <c:pt idx="4">
                  <c:v>-21.27976403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518792"/>
        <c:axId val="-2121530216"/>
      </c:barChart>
      <c:catAx>
        <c:axId val="-212151879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530216"/>
        <c:crosses val="autoZero"/>
        <c:auto val="1"/>
        <c:lblAlgn val="ctr"/>
        <c:lblOffset val="100"/>
        <c:noMultiLvlLbl val="0"/>
      </c:catAx>
      <c:valAx>
        <c:axId val="-2121530216"/>
        <c:scaling>
          <c:orientation val="minMax"/>
          <c:max val="0.0"/>
          <c:min val="-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START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518792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'GMT2'!$AV$10</c:f>
          <c:strCache>
            <c:ptCount val="1"/>
            <c:pt idx="0">
              <c:v>HIGH LEVEL END OF GROWING SEASON 
projected change per degree of global mean temperature change relative to 1980-2009 = 255st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'GMT2'!$AU$3:$AU$7</c:f>
                <c:numCache>
                  <c:formatCode>General</c:formatCode>
                  <c:ptCount val="5"/>
                  <c:pt idx="0">
                    <c:v>3.827726593</c:v>
                  </c:pt>
                  <c:pt idx="1">
                    <c:v>3.615070398000001</c:v>
                  </c:pt>
                  <c:pt idx="2">
                    <c:v>4.204181871999999</c:v>
                  </c:pt>
                  <c:pt idx="3">
                    <c:v>4.87015615</c:v>
                  </c:pt>
                  <c:pt idx="4">
                    <c:v>5.412937930000002</c:v>
                  </c:pt>
                </c:numCache>
              </c:numRef>
            </c:plus>
            <c:minus>
              <c:numRef>
                <c:f>'GMT2'!$AW$3:$AW$7</c:f>
                <c:numCache>
                  <c:formatCode>General</c:formatCode>
                  <c:ptCount val="5"/>
                  <c:pt idx="0">
                    <c:v>3.827726593</c:v>
                  </c:pt>
                  <c:pt idx="1">
                    <c:v>3.615070395</c:v>
                  </c:pt>
                  <c:pt idx="2">
                    <c:v>4.204181879999998</c:v>
                  </c:pt>
                  <c:pt idx="3">
                    <c:v>4.87015615</c:v>
                  </c:pt>
                  <c:pt idx="4">
                    <c:v>5.412937939999999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'GMT2'!$AV$3:$AV$7</c:f>
              <c:numCache>
                <c:formatCode>0.00</c:formatCode>
                <c:ptCount val="5"/>
                <c:pt idx="0">
                  <c:v>4.389047619</c:v>
                </c:pt>
                <c:pt idx="1">
                  <c:v>9.074761905000001</c:v>
                </c:pt>
                <c:pt idx="2">
                  <c:v>12.10333333</c:v>
                </c:pt>
                <c:pt idx="3">
                  <c:v>19.49911706</c:v>
                </c:pt>
                <c:pt idx="4">
                  <c:v>25.62009167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656776"/>
        <c:axId val="-2121669400"/>
      </c:barChart>
      <c:catAx>
        <c:axId val="-212165677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669400"/>
        <c:crosses val="autoZero"/>
        <c:auto val="1"/>
        <c:lblAlgn val="ctr"/>
        <c:lblOffset val="100"/>
        <c:noMultiLvlLbl val="0"/>
      </c:catAx>
      <c:valAx>
        <c:axId val="-2121669400"/>
        <c:scaling>
          <c:orientation val="minMax"/>
          <c:max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</a:t>
                </a:r>
                <a:r>
                  <a:rPr lang="en-US" sz="1800" b="0" baseline="0"/>
                  <a:t> IN END OF SEASON (DAYS)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740536222706769"/>
              <c:y val="0.25384218584540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656776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'GMT2'!$AY$10</c:f>
          <c:strCache>
            <c:ptCount val="1"/>
            <c:pt idx="0">
              <c:v>HIGH LEVEL LENGTH OF GROWING SEASON 
projected change per degree of global mean temperature change relative to 1980-2009 = 138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'GMT2'!$AX$3:$AX$7</c:f>
                <c:numCache>
                  <c:formatCode>General</c:formatCode>
                  <c:ptCount val="5"/>
                  <c:pt idx="0">
                    <c:v>5.023367974</c:v>
                  </c:pt>
                  <c:pt idx="1">
                    <c:v>5.02668495</c:v>
                  </c:pt>
                  <c:pt idx="2">
                    <c:v>5.194822150000002</c:v>
                  </c:pt>
                  <c:pt idx="3">
                    <c:v>5.824545819999997</c:v>
                  </c:pt>
                  <c:pt idx="4">
                    <c:v>7.598495310000004</c:v>
                  </c:pt>
                </c:numCache>
              </c:numRef>
            </c:plus>
            <c:minus>
              <c:numRef>
                <c:f>'GMT2'!$AZ$3:$AZ$7</c:f>
                <c:numCache>
                  <c:formatCode>General</c:formatCode>
                  <c:ptCount val="5"/>
                  <c:pt idx="0">
                    <c:v>5.023367978</c:v>
                  </c:pt>
                  <c:pt idx="1">
                    <c:v>5.026684939999999</c:v>
                  </c:pt>
                  <c:pt idx="2">
                    <c:v>5.194822139999999</c:v>
                  </c:pt>
                  <c:pt idx="3">
                    <c:v>5.824545810000004</c:v>
                  </c:pt>
                  <c:pt idx="4">
                    <c:v>7.598495309999997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'GMT2'!$AY$3:$AY$7</c:f>
              <c:numCache>
                <c:formatCode>0.00</c:formatCode>
                <c:ptCount val="5"/>
                <c:pt idx="0">
                  <c:v>9.271904762</c:v>
                </c:pt>
                <c:pt idx="1">
                  <c:v>16.44809524</c:v>
                </c:pt>
                <c:pt idx="2">
                  <c:v>20.98619048</c:v>
                </c:pt>
                <c:pt idx="3">
                  <c:v>34.4364881</c:v>
                </c:pt>
                <c:pt idx="4">
                  <c:v>46.8998557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816184"/>
        <c:axId val="-2121819208"/>
      </c:barChart>
      <c:catAx>
        <c:axId val="-212181618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819208"/>
        <c:crosses val="autoZero"/>
        <c:auto val="1"/>
        <c:lblAlgn val="ctr"/>
        <c:lblOffset val="100"/>
        <c:noMultiLvlLbl val="0"/>
      </c:catAx>
      <c:valAx>
        <c:axId val="-2121819208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816184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'GMT2'!$BB$10</c:f>
          <c:strCache>
            <c:ptCount val="1"/>
            <c:pt idx="0">
              <c:v>HIGH LEVEL DEGREE-DAYS ABOVE 0C
projected change per degree of global mean temperature change relative to 1980-2009 = 2097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'GMT2'!$BA$3:$BA$7</c:f>
                <c:numCache>
                  <c:formatCode>General</c:formatCode>
                  <c:ptCount val="5"/>
                  <c:pt idx="0">
                    <c:v>80.98347010000001</c:v>
                  </c:pt>
                  <c:pt idx="1">
                    <c:v>99.84951569999998</c:v>
                  </c:pt>
                  <c:pt idx="2">
                    <c:v>121.0146608</c:v>
                  </c:pt>
                  <c:pt idx="3">
                    <c:v>175.1034351000001</c:v>
                  </c:pt>
                  <c:pt idx="4">
                    <c:v>188.401451</c:v>
                  </c:pt>
                </c:numCache>
              </c:numRef>
            </c:plus>
            <c:minus>
              <c:numRef>
                <c:f>'GMT2'!$BC$3:$BC$7</c:f>
                <c:numCache>
                  <c:formatCode>General</c:formatCode>
                  <c:ptCount val="5"/>
                  <c:pt idx="0">
                    <c:v>80.98347010000001</c:v>
                  </c:pt>
                  <c:pt idx="1">
                    <c:v>99.8495158</c:v>
                  </c:pt>
                  <c:pt idx="2">
                    <c:v>121.0146609</c:v>
                  </c:pt>
                  <c:pt idx="3">
                    <c:v>175.1034347</c:v>
                  </c:pt>
                  <c:pt idx="4">
                    <c:v>188.4014500000001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'GMT2'!$BB$3:$BB$7</c:f>
              <c:numCache>
                <c:formatCode>0.00</c:formatCode>
                <c:ptCount val="5"/>
                <c:pt idx="0">
                  <c:v>214.1089135</c:v>
                </c:pt>
                <c:pt idx="1">
                  <c:v>354.0277931</c:v>
                </c:pt>
                <c:pt idx="2">
                  <c:v>531.4265951</c:v>
                </c:pt>
                <c:pt idx="3">
                  <c:v>857.4624303000001</c:v>
                </c:pt>
                <c:pt idx="4">
                  <c:v>1211.172725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011576"/>
        <c:axId val="-2122013320"/>
      </c:barChart>
      <c:catAx>
        <c:axId val="-212201157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2013320"/>
        <c:crosses val="autoZero"/>
        <c:auto val="1"/>
        <c:lblAlgn val="ctr"/>
        <c:lblOffset val="100"/>
        <c:noMultiLvlLbl val="0"/>
      </c:catAx>
      <c:valAx>
        <c:axId val="-2122013320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011576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'GMT2'!$BE$10</c:f>
          <c:strCache>
            <c:ptCount val="1"/>
            <c:pt idx="0">
              <c:v>HIGH LEVEL DEGREE-DAYS ABOVE 5C
projected change per degree of global mean temperature change relative to 1980-2009 = 1214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'GMT2'!$BD$3:$BD$7</c:f>
                <c:numCache>
                  <c:formatCode>General</c:formatCode>
                  <c:ptCount val="5"/>
                  <c:pt idx="0">
                    <c:v>69.6059525</c:v>
                  </c:pt>
                  <c:pt idx="1">
                    <c:v>84.4459455</c:v>
                  </c:pt>
                  <c:pt idx="2">
                    <c:v>106.5754903</c:v>
                  </c:pt>
                  <c:pt idx="3">
                    <c:v>155.9598606</c:v>
                  </c:pt>
                  <c:pt idx="4">
                    <c:v>178.9422296000001</c:v>
                  </c:pt>
                </c:numCache>
              </c:numRef>
            </c:plus>
            <c:minus>
              <c:numRef>
                <c:f>'GMT2'!$BF$3:$BF$7</c:f>
                <c:numCache>
                  <c:formatCode>General</c:formatCode>
                  <c:ptCount val="5"/>
                  <c:pt idx="0">
                    <c:v>69.6059525</c:v>
                  </c:pt>
                  <c:pt idx="1">
                    <c:v>84.4459456</c:v>
                  </c:pt>
                  <c:pt idx="2">
                    <c:v>106.5754902</c:v>
                  </c:pt>
                  <c:pt idx="3">
                    <c:v>155.9598607</c:v>
                  </c:pt>
                  <c:pt idx="4">
                    <c:v>178.9422299999999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'GMT2'!$BE$3:$BE$7</c:f>
              <c:numCache>
                <c:formatCode>0.00</c:formatCode>
                <c:ptCount val="5"/>
                <c:pt idx="0">
                  <c:v>171.7577909</c:v>
                </c:pt>
                <c:pt idx="1">
                  <c:v>287.7863306</c:v>
                </c:pt>
                <c:pt idx="2">
                  <c:v>441.8189246</c:v>
                </c:pt>
                <c:pt idx="3">
                  <c:v>718.16418</c:v>
                </c:pt>
                <c:pt idx="4">
                  <c:v>1024.113029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061192"/>
        <c:axId val="-2122063576"/>
      </c:barChart>
      <c:catAx>
        <c:axId val="-212206119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2063576"/>
        <c:crosses val="autoZero"/>
        <c:auto val="1"/>
        <c:lblAlgn val="ctr"/>
        <c:lblOffset val="100"/>
        <c:noMultiLvlLbl val="0"/>
      </c:catAx>
      <c:valAx>
        <c:axId val="-2122063576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061192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'GMT2'!$F$10</c:f>
          <c:strCache>
            <c:ptCount val="1"/>
            <c:pt idx="0">
              <c:v>HIGH LEVEL AVERAGE SUMMER (JUN-AUG) TEMPERATURE 
projected change per degree of global mean temperature change relative to 1980-2009 = 15oC</c:v>
            </c:pt>
          </c:strCache>
        </c:strRef>
      </c:tx>
      <c:layout>
        <c:manualLayout>
          <c:xMode val="edge"/>
          <c:yMode val="edge"/>
          <c:x val="0.179199668680785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'GMT2'!$E$3:$E$7</c:f>
                <c:numCache>
                  <c:formatCode>General</c:formatCode>
                  <c:ptCount val="5"/>
                  <c:pt idx="0">
                    <c:v>0.531894152</c:v>
                  </c:pt>
                  <c:pt idx="1">
                    <c:v>0.612062463</c:v>
                  </c:pt>
                  <c:pt idx="2">
                    <c:v>0.724850338</c:v>
                  </c:pt>
                  <c:pt idx="3">
                    <c:v>1.079531556</c:v>
                  </c:pt>
                  <c:pt idx="4">
                    <c:v>1.145294296</c:v>
                  </c:pt>
                </c:numCache>
              </c:numRef>
            </c:plus>
            <c:minus>
              <c:numRef>
                <c:f>'GMT2'!$G$3:$G$7</c:f>
                <c:numCache>
                  <c:formatCode>General</c:formatCode>
                  <c:ptCount val="5"/>
                  <c:pt idx="0">
                    <c:v>0.531894152</c:v>
                  </c:pt>
                  <c:pt idx="1">
                    <c:v>0.612062463</c:v>
                  </c:pt>
                  <c:pt idx="2">
                    <c:v>0.724850338</c:v>
                  </c:pt>
                  <c:pt idx="3">
                    <c:v>1.079531557</c:v>
                  </c:pt>
                  <c:pt idx="4">
                    <c:v>1.145294294999999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'GMT2'!$F$3:$F$7</c:f>
              <c:numCache>
                <c:formatCode>0.00</c:formatCode>
                <c:ptCount val="5"/>
                <c:pt idx="0">
                  <c:v>1.077718001</c:v>
                </c:pt>
                <c:pt idx="1">
                  <c:v>1.749057965</c:v>
                </c:pt>
                <c:pt idx="2">
                  <c:v>2.698444882</c:v>
                </c:pt>
                <c:pt idx="3">
                  <c:v>4.25787521</c:v>
                </c:pt>
                <c:pt idx="4">
                  <c:v>6.087559017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45408936"/>
        <c:axId val="-2044906072"/>
      </c:barChart>
      <c:catAx>
        <c:axId val="-2045408936"/>
        <c:scaling>
          <c:orientation val="minMax"/>
        </c:scaling>
        <c:delete val="0"/>
        <c:axPos val="b"/>
        <c:majorTickMark val="out"/>
        <c:minorTickMark val="none"/>
        <c:tickLblPos val="nextTo"/>
        <c:crossAx val="-2044906072"/>
        <c:crosses val="autoZero"/>
        <c:auto val="1"/>
        <c:lblAlgn val="ctr"/>
        <c:lblOffset val="100"/>
        <c:noMultiLvlLbl val="0"/>
      </c:catAx>
      <c:valAx>
        <c:axId val="-2044906072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45408936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'GMT2'!$BH$10</c:f>
          <c:strCache>
            <c:ptCount val="1"/>
            <c:pt idx="0">
              <c:v>HIGH LEVEL DEGREE-DAYS ABOVE 6C
projected change per degree of global mean temperature change relative to 1980-2009 = 1062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'GMT2'!$BG$3:$BG$7</c:f>
                <c:numCache>
                  <c:formatCode>General</c:formatCode>
                  <c:ptCount val="5"/>
                  <c:pt idx="0">
                    <c:v>67.08953117999999</c:v>
                  </c:pt>
                  <c:pt idx="1">
                    <c:v>80.9428422</c:v>
                  </c:pt>
                  <c:pt idx="2">
                    <c:v>103.1850199</c:v>
                  </c:pt>
                  <c:pt idx="3">
                    <c:v>152.1106176000001</c:v>
                  </c:pt>
                  <c:pt idx="4">
                    <c:v>175.7208785</c:v>
                  </c:pt>
                </c:numCache>
              </c:numRef>
            </c:plus>
            <c:minus>
              <c:numRef>
                <c:f>'GMT2'!$BI$3:$BI$7</c:f>
                <c:numCache>
                  <c:formatCode>General</c:formatCode>
                  <c:ptCount val="5"/>
                  <c:pt idx="0">
                    <c:v>67.08953120000001</c:v>
                  </c:pt>
                  <c:pt idx="1">
                    <c:v>80.94284220000003</c:v>
                  </c:pt>
                  <c:pt idx="2">
                    <c:v>103.1850199</c:v>
                  </c:pt>
                  <c:pt idx="3">
                    <c:v>152.1106176</c:v>
                  </c:pt>
                  <c:pt idx="4">
                    <c:v>175.7208785999999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'GMT2'!$BH$3:$BH$7</c:f>
              <c:numCache>
                <c:formatCode>0.00</c:formatCode>
                <c:ptCount val="5"/>
                <c:pt idx="0">
                  <c:v>162.6964267</c:v>
                </c:pt>
                <c:pt idx="1">
                  <c:v>273.1298943</c:v>
                </c:pt>
                <c:pt idx="2">
                  <c:v>421.6790863</c:v>
                </c:pt>
                <c:pt idx="3">
                  <c:v>688.0490419</c:v>
                </c:pt>
                <c:pt idx="4">
                  <c:v>985.2356224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106088"/>
        <c:axId val="-2122103144"/>
      </c:barChart>
      <c:catAx>
        <c:axId val="-212210608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2103144"/>
        <c:crosses val="autoZero"/>
        <c:auto val="1"/>
        <c:lblAlgn val="ctr"/>
        <c:lblOffset val="100"/>
        <c:noMultiLvlLbl val="0"/>
      </c:catAx>
      <c:valAx>
        <c:axId val="-2122103144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10608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'GMT2'!$BK$10</c:f>
          <c:strCache>
            <c:ptCount val="1"/>
            <c:pt idx="0">
              <c:v>HIGH LEVEL DEGREE-DAYS ABOVE 7C
projected change per degree of global mean temperature change relative to 1980-2009 = 919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'GMT2'!$BJ$3:$BJ$7</c:f>
                <c:numCache>
                  <c:formatCode>General</c:formatCode>
                  <c:ptCount val="5"/>
                  <c:pt idx="0">
                    <c:v>64.58622047</c:v>
                  </c:pt>
                  <c:pt idx="1">
                    <c:v>77.56103080000003</c:v>
                  </c:pt>
                  <c:pt idx="2">
                    <c:v>99.73414250000001</c:v>
                  </c:pt>
                  <c:pt idx="3">
                    <c:v>148.1070787</c:v>
                  </c:pt>
                  <c:pt idx="4">
                    <c:v>172.1915503</c:v>
                  </c:pt>
                </c:numCache>
              </c:numRef>
            </c:plus>
            <c:minus>
              <c:numRef>
                <c:f>'GMT2'!$BL$3:$BL$7</c:f>
                <c:numCache>
                  <c:formatCode>General</c:formatCode>
                  <c:ptCount val="5"/>
                  <c:pt idx="0">
                    <c:v>64.5862206</c:v>
                  </c:pt>
                  <c:pt idx="1">
                    <c:v>77.56103079999997</c:v>
                  </c:pt>
                  <c:pt idx="2">
                    <c:v>99.73414259999998</c:v>
                  </c:pt>
                  <c:pt idx="3">
                    <c:v>148.1070786</c:v>
                  </c:pt>
                  <c:pt idx="4">
                    <c:v>172.1915502999999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'GMT2'!$BK$3:$BK$7</c:f>
              <c:numCache>
                <c:formatCode>0.00</c:formatCode>
                <c:ptCount val="5"/>
                <c:pt idx="0">
                  <c:v>153.3210775</c:v>
                </c:pt>
                <c:pt idx="1">
                  <c:v>257.8480443</c:v>
                </c:pt>
                <c:pt idx="2">
                  <c:v>400.747606</c:v>
                </c:pt>
                <c:pt idx="3">
                  <c:v>656.6209849</c:v>
                </c:pt>
                <c:pt idx="4">
                  <c:v>944.9063637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155224"/>
        <c:axId val="-2122152280"/>
      </c:barChart>
      <c:catAx>
        <c:axId val="-212215522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2152280"/>
        <c:crosses val="autoZero"/>
        <c:auto val="1"/>
        <c:lblAlgn val="ctr"/>
        <c:lblOffset val="100"/>
        <c:noMultiLvlLbl val="0"/>
      </c:catAx>
      <c:valAx>
        <c:axId val="-2122152280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155224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'GMT2'!$BN$10</c:f>
          <c:strCache>
            <c:ptCount val="1"/>
            <c:pt idx="0">
              <c:v>HIGH LEVEL DEGREE-DAYS ABOVE 10C
projected change per degree of global mean temperature change relative to 1980-2009 = 545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'GMT2'!$BM$3:$BM$7</c:f>
                <c:numCache>
                  <c:formatCode>General</c:formatCode>
                  <c:ptCount val="5"/>
                  <c:pt idx="0">
                    <c:v>56.29355453</c:v>
                  </c:pt>
                  <c:pt idx="1">
                    <c:v>67.11517929999999</c:v>
                  </c:pt>
                  <c:pt idx="2">
                    <c:v>88.40559250000001</c:v>
                  </c:pt>
                  <c:pt idx="3">
                    <c:v>135.4819082</c:v>
                  </c:pt>
                  <c:pt idx="4">
                    <c:v>159.8252219000001</c:v>
                  </c:pt>
                </c:numCache>
              </c:numRef>
            </c:plus>
            <c:minus>
              <c:numRef>
                <c:f>'GMT2'!$BO$3:$BO$7</c:f>
                <c:numCache>
                  <c:formatCode>General</c:formatCode>
                  <c:ptCount val="5"/>
                  <c:pt idx="0">
                    <c:v>56.2935546</c:v>
                  </c:pt>
                  <c:pt idx="1">
                    <c:v>67.11517929999999</c:v>
                  </c:pt>
                  <c:pt idx="2">
                    <c:v>88.40559250000001</c:v>
                  </c:pt>
                  <c:pt idx="3">
                    <c:v>135.4819083</c:v>
                  </c:pt>
                  <c:pt idx="4">
                    <c:v>159.8252219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'GMT2'!$BN$3:$BN$7</c:f>
              <c:numCache>
                <c:formatCode>0.00</c:formatCode>
                <c:ptCount val="5"/>
                <c:pt idx="0">
                  <c:v>123.1717379</c:v>
                </c:pt>
                <c:pt idx="1">
                  <c:v>208.7806793</c:v>
                </c:pt>
                <c:pt idx="2">
                  <c:v>332.7336583</c:v>
                </c:pt>
                <c:pt idx="3">
                  <c:v>553.2841597</c:v>
                </c:pt>
                <c:pt idx="4">
                  <c:v>813.2634692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191960"/>
        <c:axId val="-2122189016"/>
      </c:barChart>
      <c:catAx>
        <c:axId val="-212219196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2189016"/>
        <c:crosses val="autoZero"/>
        <c:auto val="1"/>
        <c:lblAlgn val="ctr"/>
        <c:lblOffset val="100"/>
        <c:noMultiLvlLbl val="0"/>
      </c:catAx>
      <c:valAx>
        <c:axId val="-2122189016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191960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'GMT2'!$BQ$10</c:f>
          <c:strCache>
            <c:ptCount val="1"/>
            <c:pt idx="0">
              <c:v>HIGH LEVEL DEGREE-DAYS ABOVE 15C
projected change per degree of global mean temperature change relative to 1980-2009 = 132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'GMT2'!$BP$3:$BP$7</c:f>
                <c:numCache>
                  <c:formatCode>General</c:formatCode>
                  <c:ptCount val="5"/>
                  <c:pt idx="0">
                    <c:v>34.12015599</c:v>
                  </c:pt>
                  <c:pt idx="1">
                    <c:v>42.40416703</c:v>
                  </c:pt>
                  <c:pt idx="2">
                    <c:v>59.23527280000001</c:v>
                  </c:pt>
                  <c:pt idx="3">
                    <c:v>102.6820587</c:v>
                  </c:pt>
                  <c:pt idx="4">
                    <c:v>128.1866318</c:v>
                  </c:pt>
                </c:numCache>
              </c:numRef>
            </c:plus>
            <c:minus>
              <c:numRef>
                <c:f>'GMT2'!$BR$3:$BR$7</c:f>
                <c:numCache>
                  <c:formatCode>General</c:formatCode>
                  <c:ptCount val="5"/>
                  <c:pt idx="0">
                    <c:v>34.12015598</c:v>
                  </c:pt>
                  <c:pt idx="1">
                    <c:v>42.404167</c:v>
                  </c:pt>
                  <c:pt idx="2">
                    <c:v>59.23527279999998</c:v>
                  </c:pt>
                  <c:pt idx="3">
                    <c:v>102.6820587</c:v>
                  </c:pt>
                  <c:pt idx="4">
                    <c:v>128.1866318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'GMT2'!$BQ$3:$BQ$7</c:f>
              <c:numCache>
                <c:formatCode>0.00</c:formatCode>
                <c:ptCount val="5"/>
                <c:pt idx="0">
                  <c:v>67.17620132</c:v>
                </c:pt>
                <c:pt idx="1">
                  <c:v>118.3920995</c:v>
                </c:pt>
                <c:pt idx="2">
                  <c:v>197.3912347</c:v>
                </c:pt>
                <c:pt idx="3">
                  <c:v>344.9768518</c:v>
                </c:pt>
                <c:pt idx="4">
                  <c:v>540.6078680000001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235064"/>
        <c:axId val="-2122232120"/>
      </c:barChart>
      <c:catAx>
        <c:axId val="-212223506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2232120"/>
        <c:crosses val="autoZero"/>
        <c:auto val="1"/>
        <c:lblAlgn val="ctr"/>
        <c:lblOffset val="100"/>
        <c:noMultiLvlLbl val="0"/>
      </c:catAx>
      <c:valAx>
        <c:axId val="-2122232120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235064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'GMT2'!$BT$10</c:f>
          <c:strCache>
            <c:ptCount val="1"/>
            <c:pt idx="0">
              <c:v>HIGH LEVEL HEATING DEGREE-DAYS BELOW 18C
projected change per degree of global mean temperature change relative to 1980-2009 = 6861 heating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solidFill>
                <a:schemeClr val="accent6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'GMT2'!$BS$3:$BS$7</c:f>
                <c:numCache>
                  <c:formatCode>General</c:formatCode>
                  <c:ptCount val="5"/>
                  <c:pt idx="0">
                    <c:v>166.1791383</c:v>
                  </c:pt>
                  <c:pt idx="1">
                    <c:v>210.8618257000001</c:v>
                  </c:pt>
                  <c:pt idx="2">
                    <c:v>239.7358279999999</c:v>
                  </c:pt>
                  <c:pt idx="3">
                    <c:v>253.578712</c:v>
                  </c:pt>
                  <c:pt idx="4">
                    <c:v>277.741947</c:v>
                  </c:pt>
                </c:numCache>
              </c:numRef>
            </c:plus>
            <c:minus>
              <c:numRef>
                <c:f>'GMT2'!$BU$3:$BU$7</c:f>
                <c:numCache>
                  <c:formatCode>General</c:formatCode>
                  <c:ptCount val="5"/>
                  <c:pt idx="0">
                    <c:v>166.1791383</c:v>
                  </c:pt>
                  <c:pt idx="1">
                    <c:v>210.8618256999999</c:v>
                  </c:pt>
                  <c:pt idx="2">
                    <c:v>239.7358276</c:v>
                  </c:pt>
                  <c:pt idx="3">
                    <c:v>253.578712</c:v>
                  </c:pt>
                  <c:pt idx="4">
                    <c:v>277.741947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'GMT2'!$BT$3:$BT$7</c:f>
              <c:numCache>
                <c:formatCode>0.00</c:formatCode>
                <c:ptCount val="5"/>
                <c:pt idx="0">
                  <c:v>-489.2917986</c:v>
                </c:pt>
                <c:pt idx="1">
                  <c:v>-750.1104568</c:v>
                </c:pt>
                <c:pt idx="2">
                  <c:v>-1066.483864</c:v>
                </c:pt>
                <c:pt idx="3">
                  <c:v>-1626.532422</c:v>
                </c:pt>
                <c:pt idx="4">
                  <c:v>-2135.757792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288968"/>
        <c:axId val="-2122286024"/>
      </c:barChart>
      <c:catAx>
        <c:axId val="-212228896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2286024"/>
        <c:crosses val="autoZero"/>
        <c:auto val="1"/>
        <c:lblAlgn val="ctr"/>
        <c:lblOffset val="100"/>
        <c:noMultiLvlLbl val="0"/>
      </c:catAx>
      <c:valAx>
        <c:axId val="-2122286024"/>
        <c:scaling>
          <c:orientation val="minMax"/>
          <c:max val="0.0"/>
          <c:min val="-2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HEATING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690825263581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288968"/>
        <c:crosses val="autoZero"/>
        <c:crossBetween val="between"/>
        <c:majorUnit val="500.0"/>
      </c:valAx>
      <c:spPr>
        <a:solidFill>
          <a:schemeClr val="accent6">
            <a:lumMod val="20000"/>
            <a:lumOff val="80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'GMT2'!$BW$10</c:f>
          <c:strCache>
            <c:ptCount val="1"/>
            <c:pt idx="0">
              <c:v>HIGH LEVEL CORN HEAT UNITS
projected change per degree of global mean temperature change relative to 1980-2009 = 1719 corn heat units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'GMT2'!$BV$3:$BV$7</c:f>
                <c:numCache>
                  <c:formatCode>General</c:formatCode>
                  <c:ptCount val="5"/>
                  <c:pt idx="0">
                    <c:v>119.5775236</c:v>
                  </c:pt>
                  <c:pt idx="1">
                    <c:v>128.2452748</c:v>
                  </c:pt>
                  <c:pt idx="2">
                    <c:v>151.858671</c:v>
                  </c:pt>
                  <c:pt idx="3">
                    <c:v>211.3067250000001</c:v>
                  </c:pt>
                  <c:pt idx="4">
                    <c:v>195.1573980000001</c:v>
                  </c:pt>
                </c:numCache>
              </c:numRef>
            </c:plus>
            <c:minus>
              <c:numRef>
                <c:f>'GMT2'!$BX$3:$BX$7</c:f>
                <c:numCache>
                  <c:formatCode>General</c:formatCode>
                  <c:ptCount val="5"/>
                  <c:pt idx="0">
                    <c:v>119.5775236</c:v>
                  </c:pt>
                  <c:pt idx="1">
                    <c:v>128.2452749</c:v>
                  </c:pt>
                  <c:pt idx="2">
                    <c:v>151.8586711</c:v>
                  </c:pt>
                  <c:pt idx="3">
                    <c:v>211.306725</c:v>
                  </c:pt>
                  <c:pt idx="4">
                    <c:v>195.1573980000001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'GMT2'!$BW$3:$BW$7</c:f>
              <c:numCache>
                <c:formatCode>0.00</c:formatCode>
                <c:ptCount val="5"/>
                <c:pt idx="0">
                  <c:v>268.5630336</c:v>
                </c:pt>
                <c:pt idx="1">
                  <c:v>458.7528573</c:v>
                </c:pt>
                <c:pt idx="2">
                  <c:v>690.3906241</c:v>
                </c:pt>
                <c:pt idx="3">
                  <c:v>1105.272073</c:v>
                </c:pt>
                <c:pt idx="4">
                  <c:v>1505.908027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2308936"/>
        <c:axId val="-2052463544"/>
      </c:barChart>
      <c:catAx>
        <c:axId val="-205230893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2463544"/>
        <c:crosses val="autoZero"/>
        <c:auto val="1"/>
        <c:lblAlgn val="ctr"/>
        <c:lblOffset val="100"/>
        <c:noMultiLvlLbl val="0"/>
      </c:catAx>
      <c:valAx>
        <c:axId val="-2052463544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CORN HEAT UNITS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2308936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'GMT2'!$BZ$10</c:f>
          <c:strCache>
            <c:ptCount val="1"/>
            <c:pt idx="0">
              <c:v>HIGH LEVEL WINTER (SEP-APR) PRECIPITATION
projected change per degree of global mean temperature change relative to 1980-2009 = 172 mm</c:v>
            </c:pt>
          </c:strCache>
        </c:strRef>
      </c:tx>
      <c:layout>
        <c:manualLayout>
          <c:xMode val="edge"/>
          <c:yMode val="edge"/>
          <c:x val="0.179199668680785"/>
          <c:y val="0.0239607639233539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'GMT2'!$BY$3:$BY$7</c:f>
                <c:numCache>
                  <c:formatCode>General</c:formatCode>
                  <c:ptCount val="5"/>
                  <c:pt idx="0">
                    <c:v>0.096592985</c:v>
                  </c:pt>
                  <c:pt idx="1">
                    <c:v>0.07473922</c:v>
                  </c:pt>
                  <c:pt idx="2">
                    <c:v>0.10407417</c:v>
                  </c:pt>
                  <c:pt idx="3">
                    <c:v>0.165180614</c:v>
                  </c:pt>
                  <c:pt idx="4">
                    <c:v>0.219787814</c:v>
                  </c:pt>
                </c:numCache>
              </c:numRef>
            </c:plus>
            <c:minus>
              <c:numRef>
                <c:f>'GMT2'!$CA$3:$CA$7</c:f>
                <c:numCache>
                  <c:formatCode>General</c:formatCode>
                  <c:ptCount val="5"/>
                  <c:pt idx="0">
                    <c:v>0.096592985</c:v>
                  </c:pt>
                  <c:pt idx="1">
                    <c:v>0.07473922</c:v>
                  </c:pt>
                  <c:pt idx="2">
                    <c:v>0.10407417</c:v>
                  </c:pt>
                  <c:pt idx="3">
                    <c:v>0.165180613</c:v>
                  </c:pt>
                  <c:pt idx="4">
                    <c:v>0.219787815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'GMT2'!$BZ$3:$BZ$7</c:f>
              <c:numCache>
                <c:formatCode>0%</c:formatCode>
                <c:ptCount val="5"/>
                <c:pt idx="0">
                  <c:v>0.061644883</c:v>
                </c:pt>
                <c:pt idx="1">
                  <c:v>0.126132894</c:v>
                </c:pt>
                <c:pt idx="2">
                  <c:v>0.167693751</c:v>
                </c:pt>
                <c:pt idx="3">
                  <c:v>0.295982936</c:v>
                </c:pt>
                <c:pt idx="4">
                  <c:v>0.443964108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2677656"/>
        <c:axId val="-2052524856"/>
      </c:barChart>
      <c:catAx>
        <c:axId val="-205267765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2524856"/>
        <c:crosses val="autoZero"/>
        <c:auto val="1"/>
        <c:lblAlgn val="ctr"/>
        <c:lblOffset val="100"/>
        <c:noMultiLvlLbl val="0"/>
      </c:catAx>
      <c:valAx>
        <c:axId val="-2052524856"/>
        <c:scaling>
          <c:orientation val="minMax"/>
          <c:max val="0.8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2677656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'GMT2'!$CC$10</c:f>
          <c:strCache>
            <c:ptCount val="1"/>
            <c:pt idx="0">
              <c:v>HIGH LEVEL GROWING SEASON (APR-JUL) PRECIPITATION
projected change per degree of global mean temperature change relative to 1980-2009 = 169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'GMT2'!$CB$3:$CB$7</c:f>
                <c:numCache>
                  <c:formatCode>General</c:formatCode>
                  <c:ptCount val="5"/>
                  <c:pt idx="0">
                    <c:v>0.118237487</c:v>
                  </c:pt>
                  <c:pt idx="1">
                    <c:v>0.124323581</c:v>
                  </c:pt>
                  <c:pt idx="2">
                    <c:v>0.165419818</c:v>
                  </c:pt>
                  <c:pt idx="3">
                    <c:v>0.226770596</c:v>
                  </c:pt>
                  <c:pt idx="4">
                    <c:v>0.215990509</c:v>
                  </c:pt>
                </c:numCache>
              </c:numRef>
            </c:plus>
            <c:minus>
              <c:numRef>
                <c:f>'GMT2'!$CD$3:$CD$7</c:f>
                <c:numCache>
                  <c:formatCode>General</c:formatCode>
                  <c:ptCount val="5"/>
                  <c:pt idx="0">
                    <c:v>0.118237488</c:v>
                  </c:pt>
                  <c:pt idx="1">
                    <c:v>0.12432358</c:v>
                  </c:pt>
                  <c:pt idx="2">
                    <c:v>0.165419818</c:v>
                  </c:pt>
                  <c:pt idx="3">
                    <c:v>0.226770597</c:v>
                  </c:pt>
                  <c:pt idx="4">
                    <c:v>0.215990509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'GMT2'!$CC$3:$CC$7</c:f>
              <c:numCache>
                <c:formatCode>0%</c:formatCode>
                <c:ptCount val="5"/>
                <c:pt idx="0">
                  <c:v>0.050472638</c:v>
                </c:pt>
                <c:pt idx="1">
                  <c:v>0.14076165</c:v>
                </c:pt>
                <c:pt idx="2">
                  <c:v>0.149215753</c:v>
                </c:pt>
                <c:pt idx="3">
                  <c:v>0.224186754</c:v>
                </c:pt>
                <c:pt idx="4">
                  <c:v>0.23956275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2126296"/>
        <c:axId val="-2052137496"/>
      </c:barChart>
      <c:catAx>
        <c:axId val="-205212629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2137496"/>
        <c:crosses val="autoZero"/>
        <c:auto val="1"/>
        <c:lblAlgn val="ctr"/>
        <c:lblOffset val="100"/>
        <c:noMultiLvlLbl val="0"/>
      </c:catAx>
      <c:valAx>
        <c:axId val="-2052137496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2126296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/>
              <a:t>ATHABASCA GROWING SEASON (MAY-AUG) PRECIPITATION
projected change per degree of global mean temperature change relative to 1980-2009 = 292 mm</a:t>
            </a:r>
          </a:p>
        </c:rich>
      </c:tx>
      <c:layout>
        <c:manualLayout>
          <c:xMode val="edge"/>
          <c:yMode val="edge"/>
          <c:x val="0.15846889853967"/>
          <c:y val="0.0196063809197108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'GMT2'!$CE$3:$CE$7</c:f>
                <c:numCache>
                  <c:formatCode>General</c:formatCode>
                  <c:ptCount val="5"/>
                  <c:pt idx="0">
                    <c:v>0.124372828</c:v>
                  </c:pt>
                  <c:pt idx="1">
                    <c:v>0.12074407</c:v>
                  </c:pt>
                  <c:pt idx="2">
                    <c:v>0.152131904</c:v>
                  </c:pt>
                  <c:pt idx="3">
                    <c:v>0.191992927</c:v>
                  </c:pt>
                  <c:pt idx="4">
                    <c:v>0.20673836</c:v>
                  </c:pt>
                </c:numCache>
              </c:numRef>
            </c:plus>
            <c:minus>
              <c:numRef>
                <c:f>'GMT2'!$CG$3:$CG$7</c:f>
                <c:numCache>
                  <c:formatCode>General</c:formatCode>
                  <c:ptCount val="5"/>
                  <c:pt idx="0">
                    <c:v>0.124372827</c:v>
                  </c:pt>
                  <c:pt idx="1">
                    <c:v>0.12074407</c:v>
                  </c:pt>
                  <c:pt idx="2">
                    <c:v>0.152131904</c:v>
                  </c:pt>
                  <c:pt idx="3">
                    <c:v>0.191992928</c:v>
                  </c:pt>
                  <c:pt idx="4">
                    <c:v>0.206738361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'GMT2'!$CF$3:$CF$7</c:f>
              <c:numCache>
                <c:formatCode>0%</c:formatCode>
                <c:ptCount val="5"/>
                <c:pt idx="0">
                  <c:v>0.064136898</c:v>
                </c:pt>
                <c:pt idx="1">
                  <c:v>0.131796937</c:v>
                </c:pt>
                <c:pt idx="2">
                  <c:v>0.127389403</c:v>
                </c:pt>
                <c:pt idx="3">
                  <c:v>0.182521748</c:v>
                </c:pt>
                <c:pt idx="4">
                  <c:v>0.170210521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2372504"/>
        <c:axId val="-2052382920"/>
      </c:barChart>
      <c:catAx>
        <c:axId val="-205237250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2382920"/>
        <c:crosses val="autoZero"/>
        <c:auto val="1"/>
        <c:lblAlgn val="ctr"/>
        <c:lblOffset val="100"/>
        <c:noMultiLvlLbl val="0"/>
      </c:catAx>
      <c:valAx>
        <c:axId val="-2052382920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2372504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'GMT2'!$CI$10</c:f>
          <c:strCache>
            <c:ptCount val="1"/>
            <c:pt idx="0">
              <c:v>HIGH LEVEL PRECIPITATION ON WETTEST DAY OF THE YEAR
projected change per degree of global mean temperature change relative to 1980-2009 = 36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'GMT2'!$CH$3:$CH$7</c:f>
                <c:numCache>
                  <c:formatCode>General</c:formatCode>
                  <c:ptCount val="5"/>
                  <c:pt idx="0">
                    <c:v>6.3768272</c:v>
                  </c:pt>
                  <c:pt idx="1">
                    <c:v>8.569061132</c:v>
                  </c:pt>
                  <c:pt idx="2">
                    <c:v>8.0957738</c:v>
                  </c:pt>
                  <c:pt idx="3">
                    <c:v>7.560433172</c:v>
                  </c:pt>
                  <c:pt idx="4">
                    <c:v>9.970573432000001</c:v>
                  </c:pt>
                </c:numCache>
              </c:numRef>
            </c:plus>
            <c:minus>
              <c:numRef>
                <c:f>'GMT2'!$CJ$3:$CJ$7</c:f>
                <c:numCache>
                  <c:formatCode>General</c:formatCode>
                  <c:ptCount val="5"/>
                  <c:pt idx="0">
                    <c:v>6.376827196</c:v>
                  </c:pt>
                  <c:pt idx="1">
                    <c:v>8.569061129</c:v>
                  </c:pt>
                  <c:pt idx="2">
                    <c:v>8.095773804000001</c:v>
                  </c:pt>
                  <c:pt idx="3">
                    <c:v>7.560433170000001</c:v>
                  </c:pt>
                  <c:pt idx="4">
                    <c:v>9.970573419999997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'GMT2'!$CI$3:$CI$7</c:f>
              <c:numCache>
                <c:formatCode>0.00</c:formatCode>
                <c:ptCount val="5"/>
                <c:pt idx="0">
                  <c:v>3.778692854</c:v>
                </c:pt>
                <c:pt idx="1">
                  <c:v>6.493169061</c:v>
                </c:pt>
                <c:pt idx="2">
                  <c:v>8.261192776</c:v>
                </c:pt>
                <c:pt idx="3">
                  <c:v>10.69115118</c:v>
                </c:pt>
                <c:pt idx="4">
                  <c:v>16.82282276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2574312"/>
        <c:axId val="-2052582664"/>
      </c:barChart>
      <c:catAx>
        <c:axId val="-205257431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2582664"/>
        <c:crosses val="autoZero"/>
        <c:auto val="1"/>
        <c:lblAlgn val="ctr"/>
        <c:lblOffset val="100"/>
        <c:noMultiLvlLbl val="0"/>
      </c:catAx>
      <c:valAx>
        <c:axId val="-2052582664"/>
        <c:scaling>
          <c:orientation val="minMax"/>
          <c:max val="3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PRECIPITATION (MM)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2574312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'GMT2'!$I$10</c:f>
          <c:strCache>
            <c:ptCount val="1"/>
            <c:pt idx="0">
              <c:v>HIGH LEVEL AVERAGE GROWING SEASON (MAY-AUG) TEMPERATURE
projected change per degree of global mean temperature change relative to 1980-2009 = 13.5oC</c:v>
            </c:pt>
          </c:strCache>
        </c:strRef>
      </c:tx>
      <c:layout>
        <c:manualLayout>
          <c:xMode val="edge"/>
          <c:yMode val="edge"/>
          <c:x val="0.142180436285937"/>
          <c:y val="0.028315146926997"/>
        </c:manualLayout>
      </c:layout>
      <c:overlay val="0"/>
      <c:txPr>
        <a:bodyPr/>
        <a:lstStyle/>
        <a:p>
          <a:pPr>
            <a:defRPr sz="17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'GMT2'!$H$3:$H$7</c:f>
                <c:numCache>
                  <c:formatCode>General</c:formatCode>
                  <c:ptCount val="5"/>
                  <c:pt idx="0">
                    <c:v>0.450718021</c:v>
                  </c:pt>
                  <c:pt idx="1">
                    <c:v>0.48197554</c:v>
                  </c:pt>
                  <c:pt idx="2">
                    <c:v>0.632313865</c:v>
                  </c:pt>
                  <c:pt idx="3">
                    <c:v>0.961880324</c:v>
                  </c:pt>
                  <c:pt idx="4">
                    <c:v>1.05517691</c:v>
                  </c:pt>
                </c:numCache>
              </c:numRef>
            </c:plus>
            <c:minus>
              <c:numRef>
                <c:f>'GMT2'!$J$3:$J$7</c:f>
                <c:numCache>
                  <c:formatCode>General</c:formatCode>
                  <c:ptCount val="5"/>
                  <c:pt idx="0">
                    <c:v>0.450718021</c:v>
                  </c:pt>
                  <c:pt idx="1">
                    <c:v>0.48197554</c:v>
                  </c:pt>
                  <c:pt idx="2">
                    <c:v>0.632313864</c:v>
                  </c:pt>
                  <c:pt idx="3">
                    <c:v>0.961880324</c:v>
                  </c:pt>
                  <c:pt idx="4">
                    <c:v>1.055176909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'GMT2'!$I$3:$I$7</c:f>
              <c:numCache>
                <c:formatCode>0.00</c:formatCode>
                <c:ptCount val="5"/>
                <c:pt idx="0">
                  <c:v>1.063562841</c:v>
                </c:pt>
                <c:pt idx="1">
                  <c:v>1.688677234</c:v>
                </c:pt>
                <c:pt idx="2">
                  <c:v>2.608333804</c:v>
                </c:pt>
                <c:pt idx="3">
                  <c:v>4.106080749</c:v>
                </c:pt>
                <c:pt idx="4">
                  <c:v>5.792146468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21596440"/>
        <c:axId val="-2021593464"/>
      </c:barChart>
      <c:catAx>
        <c:axId val="-2021596440"/>
        <c:scaling>
          <c:orientation val="minMax"/>
        </c:scaling>
        <c:delete val="0"/>
        <c:axPos val="b"/>
        <c:majorTickMark val="out"/>
        <c:minorTickMark val="none"/>
        <c:tickLblPos val="nextTo"/>
        <c:crossAx val="-2021593464"/>
        <c:crosses val="autoZero"/>
        <c:auto val="1"/>
        <c:lblAlgn val="ctr"/>
        <c:lblOffset val="100"/>
        <c:noMultiLvlLbl val="0"/>
      </c:catAx>
      <c:valAx>
        <c:axId val="-202159346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21596440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'GMT2'!$CL$10</c:f>
          <c:strCache>
            <c:ptCount val="1"/>
            <c:pt idx="0">
              <c:v>HIGH LEVEL WINTER (SEP-APR) DRY DAYS 
projected change per degree of global mean temperature change relative to 1980-2009 = 176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'GMT2'!$CK$3:$CK$7</c:f>
                <c:numCache>
                  <c:formatCode>General</c:formatCode>
                  <c:ptCount val="5"/>
                  <c:pt idx="0">
                    <c:v>3.119467256</c:v>
                  </c:pt>
                  <c:pt idx="1">
                    <c:v>2.83874161</c:v>
                  </c:pt>
                  <c:pt idx="2">
                    <c:v>3.228529759</c:v>
                  </c:pt>
                  <c:pt idx="3">
                    <c:v>6.095128044000001</c:v>
                  </c:pt>
                  <c:pt idx="4">
                    <c:v>8.384183669</c:v>
                  </c:pt>
                </c:numCache>
              </c:numRef>
            </c:plus>
            <c:minus>
              <c:numRef>
                <c:f>'GMT2'!$CM$3:$CM$7</c:f>
                <c:numCache>
                  <c:formatCode>General</c:formatCode>
                  <c:ptCount val="5"/>
                  <c:pt idx="0">
                    <c:v>3.119467257</c:v>
                  </c:pt>
                  <c:pt idx="1">
                    <c:v>2.838741611</c:v>
                  </c:pt>
                  <c:pt idx="2">
                    <c:v>3.228529759</c:v>
                  </c:pt>
                  <c:pt idx="3">
                    <c:v>6.095128042</c:v>
                  </c:pt>
                  <c:pt idx="4">
                    <c:v>8.38418367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'GMT2'!$CL$3:$CL$7</c:f>
              <c:numCache>
                <c:formatCode>0.00</c:formatCode>
                <c:ptCount val="5"/>
                <c:pt idx="0">
                  <c:v>-1.19452381</c:v>
                </c:pt>
                <c:pt idx="1">
                  <c:v>-2.313571429</c:v>
                </c:pt>
                <c:pt idx="2">
                  <c:v>-3.608809524</c:v>
                </c:pt>
                <c:pt idx="3">
                  <c:v>-4.268680556</c:v>
                </c:pt>
                <c:pt idx="4">
                  <c:v>-6.334699941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2639000"/>
        <c:axId val="-2052645624"/>
      </c:barChart>
      <c:catAx>
        <c:axId val="-205263900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2645624"/>
        <c:crosses val="autoZero"/>
        <c:auto val="1"/>
        <c:lblAlgn val="ctr"/>
        <c:lblOffset val="100"/>
        <c:noMultiLvlLbl val="0"/>
      </c:catAx>
      <c:valAx>
        <c:axId val="-2052645624"/>
        <c:scaling>
          <c:orientation val="minMax"/>
          <c:max val="10.0"/>
          <c:min val="-2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2639000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'GMT2'!$CO$10</c:f>
          <c:strCache>
            <c:ptCount val="1"/>
            <c:pt idx="0">
              <c:v>HIGH LEVEL SUMMER (MAY-AUG) DRY DAYS 
projected change per degree of global mean temperature change relative to 1980-2009 = 83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'GMT2'!$CN$3:$CN$7</c:f>
                <c:numCache>
                  <c:formatCode>General</c:formatCode>
                  <c:ptCount val="5"/>
                  <c:pt idx="0">
                    <c:v>3.415958936</c:v>
                  </c:pt>
                  <c:pt idx="1">
                    <c:v>3.533650309</c:v>
                  </c:pt>
                  <c:pt idx="2">
                    <c:v>4.234645459</c:v>
                  </c:pt>
                  <c:pt idx="3">
                    <c:v>5.724700508</c:v>
                  </c:pt>
                  <c:pt idx="4">
                    <c:v>5.070200806</c:v>
                  </c:pt>
                </c:numCache>
              </c:numRef>
            </c:plus>
            <c:minus>
              <c:numRef>
                <c:f>'GMT2'!$CP$3:$CP$7</c:f>
                <c:numCache>
                  <c:formatCode>General</c:formatCode>
                  <c:ptCount val="5"/>
                  <c:pt idx="0">
                    <c:v>3.415958936</c:v>
                  </c:pt>
                  <c:pt idx="1">
                    <c:v>3.533650309</c:v>
                  </c:pt>
                  <c:pt idx="2">
                    <c:v>4.234645459</c:v>
                  </c:pt>
                  <c:pt idx="3">
                    <c:v>5.724700508</c:v>
                  </c:pt>
                  <c:pt idx="4">
                    <c:v>5.070200807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'GMT2'!$CO$3:$CO$7</c:f>
              <c:numCache>
                <c:formatCode>0.00</c:formatCode>
                <c:ptCount val="5"/>
                <c:pt idx="0">
                  <c:v>-0.668809524</c:v>
                </c:pt>
                <c:pt idx="1">
                  <c:v>-1.956904762</c:v>
                </c:pt>
                <c:pt idx="2">
                  <c:v>-1.387857143</c:v>
                </c:pt>
                <c:pt idx="3">
                  <c:v>-1.087857143</c:v>
                </c:pt>
                <c:pt idx="4">
                  <c:v>2.225261013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2686632"/>
        <c:axId val="-2052683688"/>
      </c:barChart>
      <c:catAx>
        <c:axId val="-205268663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2683688"/>
        <c:crosses val="autoZero"/>
        <c:auto val="1"/>
        <c:lblAlgn val="ctr"/>
        <c:lblOffset val="100"/>
        <c:noMultiLvlLbl val="0"/>
      </c:catAx>
      <c:valAx>
        <c:axId val="-2052683688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2686632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'GMT2'!$CR$10</c:f>
          <c:strCache>
            <c:ptCount val="1"/>
            <c:pt idx="0">
              <c:v>HIGH LEVEL WET DAYS WITH PRECIPITATION ABOVE 0.2MM 
projected change per degree of global mean temperature change relative to 1980-2009 = 107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'GMT2'!$CQ$3:$CQ$7</c:f>
                <c:numCache>
                  <c:formatCode>General</c:formatCode>
                  <c:ptCount val="5"/>
                  <c:pt idx="0">
                    <c:v>4.440380803</c:v>
                  </c:pt>
                  <c:pt idx="1">
                    <c:v>3.823952774</c:v>
                  </c:pt>
                  <c:pt idx="2">
                    <c:v>5.281856723</c:v>
                  </c:pt>
                  <c:pt idx="3">
                    <c:v>8.943408143</c:v>
                  </c:pt>
                  <c:pt idx="4">
                    <c:v>12.140680344</c:v>
                  </c:pt>
                </c:numCache>
              </c:numRef>
            </c:plus>
            <c:minus>
              <c:numRef>
                <c:f>'GMT2'!$CS$3:$CS$7</c:f>
                <c:numCache>
                  <c:formatCode>General</c:formatCode>
                  <c:ptCount val="5"/>
                  <c:pt idx="0">
                    <c:v>4.440380804</c:v>
                  </c:pt>
                  <c:pt idx="1">
                    <c:v>3.823952773</c:v>
                  </c:pt>
                  <c:pt idx="2">
                    <c:v>5.281856727</c:v>
                  </c:pt>
                  <c:pt idx="3">
                    <c:v>8.943408148</c:v>
                  </c:pt>
                  <c:pt idx="4">
                    <c:v>12.14068034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'GMT2'!$CR$3:$CR$7</c:f>
              <c:numCache>
                <c:formatCode>0.00</c:formatCode>
                <c:ptCount val="5"/>
                <c:pt idx="0">
                  <c:v>2.000238095</c:v>
                </c:pt>
                <c:pt idx="1">
                  <c:v>4.21452381</c:v>
                </c:pt>
                <c:pt idx="2">
                  <c:v>5.038333333</c:v>
                </c:pt>
                <c:pt idx="3">
                  <c:v>5.360505952</c:v>
                </c:pt>
                <c:pt idx="4">
                  <c:v>4.5704694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2859960"/>
        <c:axId val="-2052865416"/>
      </c:barChart>
      <c:catAx>
        <c:axId val="-205285996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2865416"/>
        <c:crosses val="autoZero"/>
        <c:auto val="1"/>
        <c:lblAlgn val="ctr"/>
        <c:lblOffset val="100"/>
        <c:noMultiLvlLbl val="0"/>
      </c:catAx>
      <c:valAx>
        <c:axId val="-2052865416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2859960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'GMT2'!$CU$10</c:f>
          <c:strCache>
            <c:ptCount val="1"/>
            <c:pt idx="0">
              <c:v>HIGH LEVEL DAYS WITH PRECIPITATION ABOVE 25MM 
projected change per degree of global mean temperature change relative to 1980-2009 = 1.1 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'GMT2'!$CT$3:$CT$7</c:f>
                <c:numCache>
                  <c:formatCode>General</c:formatCode>
                  <c:ptCount val="5"/>
                  <c:pt idx="0">
                    <c:v>0.227457997</c:v>
                  </c:pt>
                  <c:pt idx="1">
                    <c:v>0.409060982</c:v>
                  </c:pt>
                  <c:pt idx="2">
                    <c:v>0.378476526</c:v>
                  </c:pt>
                  <c:pt idx="3">
                    <c:v>0.484182166</c:v>
                  </c:pt>
                  <c:pt idx="4">
                    <c:v>0.590998087</c:v>
                  </c:pt>
                </c:numCache>
              </c:numRef>
            </c:plus>
            <c:minus>
              <c:numRef>
                <c:f>'GMT2'!$CV$3:$CV$7</c:f>
                <c:numCache>
                  <c:formatCode>General</c:formatCode>
                  <c:ptCount val="5"/>
                  <c:pt idx="0">
                    <c:v>0.227457997</c:v>
                  </c:pt>
                  <c:pt idx="1">
                    <c:v>0.409060981</c:v>
                  </c:pt>
                  <c:pt idx="2">
                    <c:v>0.378476525</c:v>
                  </c:pt>
                  <c:pt idx="3">
                    <c:v>0.484182167</c:v>
                  </c:pt>
                  <c:pt idx="4">
                    <c:v>0.590998086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'GMT2'!$CU$3:$CU$7</c:f>
              <c:numCache>
                <c:formatCode>0.00</c:formatCode>
                <c:ptCount val="5"/>
                <c:pt idx="0">
                  <c:v>0.188809524</c:v>
                </c:pt>
                <c:pt idx="1">
                  <c:v>0.350714286</c:v>
                </c:pt>
                <c:pt idx="2">
                  <c:v>0.288809524</c:v>
                </c:pt>
                <c:pt idx="3">
                  <c:v>0.780426587</c:v>
                </c:pt>
                <c:pt idx="4">
                  <c:v>0.977701384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2916760"/>
        <c:axId val="-2052919448"/>
      </c:barChart>
      <c:catAx>
        <c:axId val="-205291676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2919448"/>
        <c:crosses val="autoZero"/>
        <c:auto val="1"/>
        <c:lblAlgn val="ctr"/>
        <c:lblOffset val="100"/>
        <c:noMultiLvlLbl val="0"/>
      </c:catAx>
      <c:valAx>
        <c:axId val="-2052919448"/>
        <c:scaling>
          <c:orientation val="minMax"/>
          <c:max val="2.0"/>
          <c:min val="-1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2916760"/>
        <c:crosses val="autoZero"/>
        <c:crossBetween val="between"/>
        <c:majorUnit val="1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'GMT2'!$CX$10</c:f>
          <c:strCache>
            <c:ptCount val="1"/>
            <c:pt idx="0">
              <c:v>HIGH LEVEL PERCENTAGE OF WINTER PRECIPITATION AS SNOW
projected change per degree of global mean temperature change relative to 1980-2009 = 63%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'GMT2'!$CW$3:$CW$7</c:f>
                <c:numCache>
                  <c:formatCode>General</c:formatCode>
                  <c:ptCount val="5"/>
                  <c:pt idx="0">
                    <c:v>0.059003944</c:v>
                  </c:pt>
                  <c:pt idx="1">
                    <c:v>0.05490068</c:v>
                  </c:pt>
                  <c:pt idx="2">
                    <c:v>0.059018677</c:v>
                  </c:pt>
                  <c:pt idx="3">
                    <c:v>0.052152596</c:v>
                  </c:pt>
                  <c:pt idx="4">
                    <c:v>0.124503403</c:v>
                  </c:pt>
                </c:numCache>
              </c:numRef>
            </c:plus>
            <c:minus>
              <c:numRef>
                <c:f>'GMT2'!$CY$3:$CY$7</c:f>
                <c:numCache>
                  <c:formatCode>General</c:formatCode>
                  <c:ptCount val="5"/>
                  <c:pt idx="0">
                    <c:v>0.059003945</c:v>
                  </c:pt>
                  <c:pt idx="1">
                    <c:v>0.054900681</c:v>
                  </c:pt>
                  <c:pt idx="2">
                    <c:v>0.059018677</c:v>
                  </c:pt>
                  <c:pt idx="3">
                    <c:v>0.052152596</c:v>
                  </c:pt>
                  <c:pt idx="4">
                    <c:v>0.124503402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'GMT2'!$CX$3:$CX$7</c:f>
              <c:numCache>
                <c:formatCode>0.00</c:formatCode>
                <c:ptCount val="5"/>
                <c:pt idx="0">
                  <c:v>-0.044773329</c:v>
                </c:pt>
                <c:pt idx="1">
                  <c:v>-0.083073886</c:v>
                </c:pt>
                <c:pt idx="2">
                  <c:v>-0.094572529</c:v>
                </c:pt>
                <c:pt idx="3">
                  <c:v>-0.150444853</c:v>
                </c:pt>
                <c:pt idx="4">
                  <c:v>-0.227077538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034632"/>
        <c:axId val="-2053031688"/>
      </c:barChart>
      <c:catAx>
        <c:axId val="-205303463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031688"/>
        <c:crosses val="autoZero"/>
        <c:auto val="1"/>
        <c:lblAlgn val="ctr"/>
        <c:lblOffset val="100"/>
        <c:noMultiLvlLbl val="0"/>
      </c:catAx>
      <c:valAx>
        <c:axId val="-2053031688"/>
        <c:scaling>
          <c:orientation val="minMax"/>
          <c:max val="0.0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WINTER PRECIPITATION AS SNOW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888613152286162"/>
              <c:y val="0.1841720577871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034632"/>
        <c:crosses val="autoZero"/>
        <c:crossBetween val="between"/>
        <c:majorUnit val="0.1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'GMT2'!$DA$10</c:f>
          <c:strCache>
            <c:ptCount val="1"/>
            <c:pt idx="0">
              <c:v>HIGH LEVEL ANNUAL HEAT MOISTURE INDEX
projected change per degree of global mean temperature change relative to 1980-2009 = 26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'GMT2'!$CZ$3:$CZ$7</c:f>
                <c:numCache>
                  <c:formatCode>General</c:formatCode>
                  <c:ptCount val="5"/>
                  <c:pt idx="0">
                    <c:v>2.262400043</c:v>
                  </c:pt>
                  <c:pt idx="1">
                    <c:v>1.824718208</c:v>
                  </c:pt>
                  <c:pt idx="2">
                    <c:v>2.741494079</c:v>
                  </c:pt>
                  <c:pt idx="3">
                    <c:v>4.28064319</c:v>
                  </c:pt>
                  <c:pt idx="4">
                    <c:v>4.128652271000001</c:v>
                  </c:pt>
                </c:numCache>
              </c:numRef>
            </c:plus>
            <c:minus>
              <c:numRef>
                <c:f>'GMT2'!$DB$3:$DB$7</c:f>
                <c:numCache>
                  <c:formatCode>General</c:formatCode>
                  <c:ptCount val="5"/>
                  <c:pt idx="0">
                    <c:v>2.262400043</c:v>
                  </c:pt>
                  <c:pt idx="1">
                    <c:v>1.824718208</c:v>
                  </c:pt>
                  <c:pt idx="2">
                    <c:v>2.741494079000001</c:v>
                  </c:pt>
                  <c:pt idx="3">
                    <c:v>4.280643193</c:v>
                  </c:pt>
                  <c:pt idx="4">
                    <c:v>4.128652273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'GMT2'!$DA$3:$DA$7</c:f>
              <c:numCache>
                <c:formatCode>0.00</c:formatCode>
                <c:ptCount val="5"/>
                <c:pt idx="0">
                  <c:v>2.251280849</c:v>
                </c:pt>
                <c:pt idx="1">
                  <c:v>2.533591544</c:v>
                </c:pt>
                <c:pt idx="2">
                  <c:v>4.526996463</c:v>
                </c:pt>
                <c:pt idx="3">
                  <c:v>7.188772697</c:v>
                </c:pt>
                <c:pt idx="4">
                  <c:v>9.473266987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2991544"/>
        <c:axId val="-2052988632"/>
      </c:barChart>
      <c:catAx>
        <c:axId val="-2052991544"/>
        <c:scaling>
          <c:orientation val="minMax"/>
        </c:scaling>
        <c:delete val="0"/>
        <c:axPos val="b"/>
        <c:majorTickMark val="out"/>
        <c:minorTickMark val="none"/>
        <c:tickLblPos val="low"/>
        <c:crossAx val="-2052988632"/>
        <c:crosses val="autoZero"/>
        <c:auto val="1"/>
        <c:lblAlgn val="ctr"/>
        <c:lblOffset val="100"/>
        <c:noMultiLvlLbl val="0"/>
      </c:catAx>
      <c:valAx>
        <c:axId val="-2052988632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2991544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'GMT2'!$DD$10</c:f>
          <c:strCache>
            <c:ptCount val="1"/>
            <c:pt idx="0">
              <c:v>HIGH LEVEL SUMMER HEAT MOISTURE INDEX
projected change per degree of global mean temperature change relative to 1980-2009 = 92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'GMT2'!$DC$3:$DC$7</c:f>
                <c:numCache>
                  <c:formatCode>General</c:formatCode>
                  <c:ptCount val="5"/>
                  <c:pt idx="0">
                    <c:v>17.077303101</c:v>
                  </c:pt>
                  <c:pt idx="1">
                    <c:v>13.189088671</c:v>
                  </c:pt>
                  <c:pt idx="2">
                    <c:v>18.519451637</c:v>
                  </c:pt>
                  <c:pt idx="3">
                    <c:v>27.98045998</c:v>
                  </c:pt>
                  <c:pt idx="4">
                    <c:v>26.934545267</c:v>
                  </c:pt>
                </c:numCache>
              </c:numRef>
            </c:plus>
            <c:minus>
              <c:numRef>
                <c:f>'GMT2'!$DE$3:$DE$7</c:f>
                <c:numCache>
                  <c:formatCode>General</c:formatCode>
                  <c:ptCount val="5"/>
                  <c:pt idx="0">
                    <c:v>17.077303109</c:v>
                  </c:pt>
                  <c:pt idx="1">
                    <c:v>13.189088669</c:v>
                  </c:pt>
                  <c:pt idx="2">
                    <c:v>18.519451633</c:v>
                  </c:pt>
                  <c:pt idx="3">
                    <c:v>27.98045998</c:v>
                  </c:pt>
                  <c:pt idx="4">
                    <c:v>26.93454526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'GMT2'!$DD$3:$DD$7</c:f>
              <c:numCache>
                <c:formatCode>0.00</c:formatCode>
                <c:ptCount val="5"/>
                <c:pt idx="0">
                  <c:v>1.405576671</c:v>
                </c:pt>
                <c:pt idx="1">
                  <c:v>-2.009578299</c:v>
                </c:pt>
                <c:pt idx="2">
                  <c:v>4.059955667</c:v>
                </c:pt>
                <c:pt idx="3">
                  <c:v>11.85182506</c:v>
                </c:pt>
                <c:pt idx="4">
                  <c:v>23.5457159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090408"/>
        <c:axId val="-2053087496"/>
      </c:barChart>
      <c:catAx>
        <c:axId val="-2053090408"/>
        <c:scaling>
          <c:orientation val="minMax"/>
        </c:scaling>
        <c:delete val="0"/>
        <c:axPos val="b"/>
        <c:majorTickMark val="out"/>
        <c:minorTickMark val="none"/>
        <c:tickLblPos val="low"/>
        <c:crossAx val="-2053087496"/>
        <c:crosses val="autoZero"/>
        <c:auto val="1"/>
        <c:lblAlgn val="ctr"/>
        <c:lblOffset val="100"/>
        <c:noMultiLvlLbl val="0"/>
      </c:catAx>
      <c:valAx>
        <c:axId val="-2053087496"/>
        <c:scaling>
          <c:orientation val="minMax"/>
          <c:max val="100.0"/>
          <c:min val="-2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SUMMER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090408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'GMT2'!$L$10</c:f>
          <c:strCache>
            <c:ptCount val="1"/>
            <c:pt idx="0">
              <c:v>HIGH LEVEL AVERAGE JANUARY TEMPERATURE
projected change per degree of global mean temperature change relative to 1980-2009 = -20.5oC</c:v>
            </c:pt>
          </c:strCache>
        </c:strRef>
      </c:tx>
      <c:layout>
        <c:manualLayout>
          <c:xMode val="edge"/>
          <c:yMode val="edge"/>
          <c:x val="0.164391975722846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'GMT2'!$K$3:$K$7</c:f>
                <c:numCache>
                  <c:formatCode>General</c:formatCode>
                  <c:ptCount val="5"/>
                  <c:pt idx="0">
                    <c:v>1.136381545</c:v>
                  </c:pt>
                  <c:pt idx="1">
                    <c:v>1.498654123</c:v>
                  </c:pt>
                  <c:pt idx="2">
                    <c:v>1.943505876</c:v>
                  </c:pt>
                  <c:pt idx="3">
                    <c:v>2.490713748</c:v>
                  </c:pt>
                  <c:pt idx="4">
                    <c:v>2.651597722</c:v>
                  </c:pt>
                </c:numCache>
              </c:numRef>
            </c:plus>
            <c:minus>
              <c:numRef>
                <c:f>'GMT2'!$M$3:$M$7</c:f>
                <c:numCache>
                  <c:formatCode>General</c:formatCode>
                  <c:ptCount val="5"/>
                  <c:pt idx="0">
                    <c:v>1.136381545</c:v>
                  </c:pt>
                  <c:pt idx="1">
                    <c:v>1.498654122</c:v>
                  </c:pt>
                  <c:pt idx="2">
                    <c:v>1.943505876000001</c:v>
                  </c:pt>
                  <c:pt idx="3">
                    <c:v>2.490713747000001</c:v>
                  </c:pt>
                  <c:pt idx="4">
                    <c:v>2.651597720000002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'GMT2'!$L$3:$L$7</c:f>
              <c:numCache>
                <c:formatCode>0.00</c:formatCode>
                <c:ptCount val="5"/>
                <c:pt idx="0">
                  <c:v>2.132339968</c:v>
                </c:pt>
                <c:pt idx="1">
                  <c:v>2.839031884</c:v>
                </c:pt>
                <c:pt idx="2">
                  <c:v>4.393017603</c:v>
                </c:pt>
                <c:pt idx="3">
                  <c:v>7.107407103</c:v>
                </c:pt>
                <c:pt idx="4">
                  <c:v>8.93851378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45551560"/>
        <c:axId val="-2045548584"/>
      </c:barChart>
      <c:catAx>
        <c:axId val="-2045551560"/>
        <c:scaling>
          <c:orientation val="minMax"/>
        </c:scaling>
        <c:delete val="0"/>
        <c:axPos val="b"/>
        <c:majorTickMark val="out"/>
        <c:minorTickMark val="none"/>
        <c:tickLblPos val="nextTo"/>
        <c:crossAx val="-2045548584"/>
        <c:crosses val="autoZero"/>
        <c:auto val="1"/>
        <c:lblAlgn val="ctr"/>
        <c:lblOffset val="100"/>
        <c:noMultiLvlLbl val="0"/>
      </c:catAx>
      <c:valAx>
        <c:axId val="-2045548584"/>
        <c:scaling>
          <c:orientation val="minMax"/>
          <c:max val="12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45551560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'GMT2'!$O$10</c:f>
          <c:strCache>
            <c:ptCount val="1"/>
            <c:pt idx="0">
              <c:v>HIGH LEVEL AVERAGE JULY TEMPERATURE
projected change per degree of global mean temperature change relative to 1980-2009 = 16.4oC</c:v>
            </c:pt>
          </c:strCache>
        </c:strRef>
      </c:tx>
      <c:layout>
        <c:manualLayout>
          <c:xMode val="edge"/>
          <c:yMode val="edge"/>
          <c:x val="0.174757360793403"/>
          <c:y val="0.0326695299306402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'GMT2'!$N$3:$N$7</c:f>
                <c:numCache>
                  <c:formatCode>General</c:formatCode>
                  <c:ptCount val="5"/>
                  <c:pt idx="0">
                    <c:v>0.544284506</c:v>
                  </c:pt>
                  <c:pt idx="1">
                    <c:v>0.685631622</c:v>
                  </c:pt>
                  <c:pt idx="2">
                    <c:v>0.744560592</c:v>
                  </c:pt>
                  <c:pt idx="3">
                    <c:v>1.229226967999999</c:v>
                  </c:pt>
                  <c:pt idx="4">
                    <c:v>1.080529564</c:v>
                  </c:pt>
                </c:numCache>
              </c:numRef>
            </c:plus>
            <c:minus>
              <c:numRef>
                <c:f>'GMT2'!$P$3:$P$7</c:f>
                <c:numCache>
                  <c:formatCode>General</c:formatCode>
                  <c:ptCount val="5"/>
                  <c:pt idx="0">
                    <c:v>0.544284507</c:v>
                  </c:pt>
                  <c:pt idx="1">
                    <c:v>0.685631622</c:v>
                  </c:pt>
                  <c:pt idx="2">
                    <c:v>0.744560592</c:v>
                  </c:pt>
                  <c:pt idx="3">
                    <c:v>1.229226967000001</c:v>
                  </c:pt>
                  <c:pt idx="4">
                    <c:v>1.080529564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'GMT2'!$O$3:$O$7</c:f>
              <c:numCache>
                <c:formatCode>0.00</c:formatCode>
                <c:ptCount val="5"/>
                <c:pt idx="0">
                  <c:v>1.089231952</c:v>
                </c:pt>
                <c:pt idx="1">
                  <c:v>1.772695117</c:v>
                </c:pt>
                <c:pt idx="2">
                  <c:v>2.790677961</c:v>
                </c:pt>
                <c:pt idx="3">
                  <c:v>4.25850821</c:v>
                </c:pt>
                <c:pt idx="4">
                  <c:v>6.11647604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32834776"/>
        <c:axId val="-2054549704"/>
      </c:barChart>
      <c:catAx>
        <c:axId val="-2032834776"/>
        <c:scaling>
          <c:orientation val="minMax"/>
        </c:scaling>
        <c:delete val="0"/>
        <c:axPos val="b"/>
        <c:majorTickMark val="out"/>
        <c:minorTickMark val="none"/>
        <c:tickLblPos val="nextTo"/>
        <c:crossAx val="-2054549704"/>
        <c:crosses val="autoZero"/>
        <c:auto val="1"/>
        <c:lblAlgn val="ctr"/>
        <c:lblOffset val="100"/>
        <c:noMultiLvlLbl val="0"/>
      </c:catAx>
      <c:valAx>
        <c:axId val="-205454970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32834776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'GMT2'!$R$10</c:f>
          <c:strCache>
            <c:ptCount val="1"/>
            <c:pt idx="0">
              <c:v>HIGH LEVEL TEMPERATURE ON THE COLDEST DAY OF THE YEAR
projected change per degree of global mean temperature change relative to 1980-2009 = -43oC</c:v>
            </c:pt>
          </c:strCache>
        </c:strRef>
      </c:tx>
      <c:layout>
        <c:manualLayout>
          <c:xMode val="edge"/>
          <c:yMode val="edge"/>
          <c:x val="0.159949667835464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'GMT2'!$Q$3:$Q$7</c:f>
                <c:numCache>
                  <c:formatCode>General</c:formatCode>
                  <c:ptCount val="5"/>
                  <c:pt idx="0">
                    <c:v>0.891544191</c:v>
                  </c:pt>
                  <c:pt idx="1">
                    <c:v>1.292692288</c:v>
                  </c:pt>
                  <c:pt idx="2">
                    <c:v>1.661914472</c:v>
                  </c:pt>
                  <c:pt idx="3">
                    <c:v>1.862424732</c:v>
                  </c:pt>
                  <c:pt idx="4">
                    <c:v>2.388172356</c:v>
                  </c:pt>
                </c:numCache>
              </c:numRef>
            </c:plus>
            <c:minus>
              <c:numRef>
                <c:f>'GMT2'!$S$3:$S$7</c:f>
                <c:numCache>
                  <c:formatCode>General</c:formatCode>
                  <c:ptCount val="5"/>
                  <c:pt idx="0">
                    <c:v>0.891544191</c:v>
                  </c:pt>
                  <c:pt idx="1">
                    <c:v>1.292692287</c:v>
                  </c:pt>
                  <c:pt idx="2">
                    <c:v>1.661914472999999</c:v>
                  </c:pt>
                  <c:pt idx="3">
                    <c:v>1.862424731999999</c:v>
                  </c:pt>
                  <c:pt idx="4">
                    <c:v>2.38817235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'GMT2'!$R$3:$R$7</c:f>
              <c:numCache>
                <c:formatCode>0.00</c:formatCode>
                <c:ptCount val="5"/>
                <c:pt idx="0">
                  <c:v>2.14878003</c:v>
                </c:pt>
                <c:pt idx="1">
                  <c:v>3.712349567</c:v>
                </c:pt>
                <c:pt idx="2">
                  <c:v>5.611675509</c:v>
                </c:pt>
                <c:pt idx="3">
                  <c:v>9.294561668</c:v>
                </c:pt>
                <c:pt idx="4">
                  <c:v>11.91655294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4554488"/>
        <c:axId val="-2032828600"/>
      </c:barChart>
      <c:catAx>
        <c:axId val="-2054554488"/>
        <c:scaling>
          <c:orientation val="minMax"/>
        </c:scaling>
        <c:delete val="0"/>
        <c:axPos val="b"/>
        <c:majorTickMark val="out"/>
        <c:minorTickMark val="none"/>
        <c:tickLblPos val="nextTo"/>
        <c:crossAx val="-2032828600"/>
        <c:crosses val="autoZero"/>
        <c:auto val="1"/>
        <c:lblAlgn val="ctr"/>
        <c:lblOffset val="100"/>
        <c:noMultiLvlLbl val="0"/>
      </c:catAx>
      <c:valAx>
        <c:axId val="-2032828600"/>
        <c:scaling>
          <c:orientation val="minMax"/>
          <c:max val="15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4554488"/>
        <c:crosses val="autoZero"/>
        <c:crossBetween val="between"/>
        <c:majorUnit val="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'GMT2'!$U$10</c:f>
          <c:strCache>
            <c:ptCount val="1"/>
            <c:pt idx="0">
              <c:v>HIGH LEVEL TEMPERATURE ON THE WARMEST DAY OF THE YEAR
projected change per degree of global mean temperature change relative to 1980-2009 = 22oC</c:v>
            </c:pt>
          </c:strCache>
        </c:strRef>
      </c:tx>
      <c:layout>
        <c:manualLayout>
          <c:xMode val="edge"/>
          <c:yMode val="edge"/>
          <c:x val="0.155507359948082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'GMT2'!$T$3:$T$7</c:f>
                <c:numCache>
                  <c:formatCode>General</c:formatCode>
                  <c:ptCount val="5"/>
                  <c:pt idx="0">
                    <c:v>0.700502849</c:v>
                  </c:pt>
                  <c:pt idx="1">
                    <c:v>0.698756573</c:v>
                  </c:pt>
                  <c:pt idx="2">
                    <c:v>0.917522582</c:v>
                  </c:pt>
                  <c:pt idx="3">
                    <c:v>1.407121695</c:v>
                  </c:pt>
                  <c:pt idx="4">
                    <c:v>1.968580289</c:v>
                  </c:pt>
                </c:numCache>
              </c:numRef>
            </c:plus>
            <c:minus>
              <c:numRef>
                <c:f>'GMT2'!$V$3:$V$7</c:f>
                <c:numCache>
                  <c:formatCode>General</c:formatCode>
                  <c:ptCount val="5"/>
                  <c:pt idx="0">
                    <c:v>0.700502849</c:v>
                  </c:pt>
                  <c:pt idx="1">
                    <c:v>0.698756572</c:v>
                  </c:pt>
                  <c:pt idx="2">
                    <c:v>0.917522582</c:v>
                  </c:pt>
                  <c:pt idx="3">
                    <c:v>1.407121694</c:v>
                  </c:pt>
                  <c:pt idx="4">
                    <c:v>1.968580289999999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'GMT2'!$U$3:$U$7</c:f>
              <c:numCache>
                <c:formatCode>0.00</c:formatCode>
                <c:ptCount val="5"/>
                <c:pt idx="0">
                  <c:v>1.264687602</c:v>
                </c:pt>
                <c:pt idx="1">
                  <c:v>1.982544523</c:v>
                </c:pt>
                <c:pt idx="2">
                  <c:v>3.104755216</c:v>
                </c:pt>
                <c:pt idx="3">
                  <c:v>4.684027616</c:v>
                </c:pt>
                <c:pt idx="4">
                  <c:v>7.176117917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32713976"/>
        <c:axId val="-2055008616"/>
      </c:barChart>
      <c:catAx>
        <c:axId val="-2032713976"/>
        <c:scaling>
          <c:orientation val="minMax"/>
        </c:scaling>
        <c:delete val="0"/>
        <c:axPos val="b"/>
        <c:majorTickMark val="out"/>
        <c:minorTickMark val="none"/>
        <c:tickLblPos val="nextTo"/>
        <c:crossAx val="-2055008616"/>
        <c:crosses val="autoZero"/>
        <c:auto val="1"/>
        <c:lblAlgn val="ctr"/>
        <c:lblOffset val="100"/>
        <c:noMultiLvlLbl val="0"/>
      </c:catAx>
      <c:valAx>
        <c:axId val="-2055008616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32713976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'GMT2'!$X$10</c:f>
          <c:strCache>
            <c:ptCount val="1"/>
            <c:pt idx="0">
              <c:v>HIGH LEVEL DAYS ABOVE 25C
projected change per degree of global mean temperature change relative to 1980-2009 = 26 days</c:v>
            </c:pt>
          </c:strCache>
        </c:strRef>
      </c:tx>
      <c:layout>
        <c:manualLayout>
          <c:xMode val="edge"/>
          <c:yMode val="edge"/>
          <c:x val="0.167353514314434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'GMT2'!$W$3:$W$7</c:f>
                <c:numCache>
                  <c:formatCode>General</c:formatCode>
                  <c:ptCount val="5"/>
                  <c:pt idx="0">
                    <c:v>5.660178944</c:v>
                  </c:pt>
                  <c:pt idx="1">
                    <c:v>7.008739582</c:v>
                  </c:pt>
                  <c:pt idx="2">
                    <c:v>9.46588315</c:v>
                  </c:pt>
                  <c:pt idx="3">
                    <c:v>13.05905882</c:v>
                  </c:pt>
                  <c:pt idx="4">
                    <c:v>11.49183947</c:v>
                  </c:pt>
                </c:numCache>
              </c:numRef>
            </c:plus>
            <c:minus>
              <c:numRef>
                <c:f>'GMT2'!$Y$3:$Y$7</c:f>
                <c:numCache>
                  <c:formatCode>General</c:formatCode>
                  <c:ptCount val="5"/>
                  <c:pt idx="0">
                    <c:v>5.660178946</c:v>
                  </c:pt>
                  <c:pt idx="1">
                    <c:v>7.00873958</c:v>
                  </c:pt>
                  <c:pt idx="2">
                    <c:v>9.465883140000002</c:v>
                  </c:pt>
                  <c:pt idx="3">
                    <c:v>13.05905882</c:v>
                  </c:pt>
                  <c:pt idx="4">
                    <c:v>11.49183945999999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'GMT2'!$X$3:$X$7</c:f>
              <c:numCache>
                <c:formatCode>0.00</c:formatCode>
                <c:ptCount val="5"/>
                <c:pt idx="0">
                  <c:v>8.688809524</c:v>
                </c:pt>
                <c:pt idx="1">
                  <c:v>14.80547619</c:v>
                </c:pt>
                <c:pt idx="2">
                  <c:v>24.40309524</c:v>
                </c:pt>
                <c:pt idx="3">
                  <c:v>40.02030754</c:v>
                </c:pt>
                <c:pt idx="4">
                  <c:v>58.12548171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36758504"/>
        <c:axId val="-2036770312"/>
      </c:barChart>
      <c:catAx>
        <c:axId val="-2036758504"/>
        <c:scaling>
          <c:orientation val="minMax"/>
        </c:scaling>
        <c:delete val="0"/>
        <c:axPos val="b"/>
        <c:majorTickMark val="out"/>
        <c:minorTickMark val="none"/>
        <c:tickLblPos val="nextTo"/>
        <c:crossAx val="-2036770312"/>
        <c:crosses val="autoZero"/>
        <c:auto val="1"/>
        <c:lblAlgn val="ctr"/>
        <c:lblOffset val="100"/>
        <c:noMultiLvlLbl val="0"/>
      </c:catAx>
      <c:valAx>
        <c:axId val="-2036770312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1827454616906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36758504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'GMT2'!$AA$10</c:f>
          <c:strCache>
            <c:ptCount val="1"/>
            <c:pt idx="0">
              <c:v>HIGH LEVEL DAYS ABOVE 30C
projected change per degree of global mean temperature change relative to 1980-2009 = 2.5 days</c:v>
            </c:pt>
          </c:strCache>
        </c:strRef>
      </c:tx>
      <c:layout>
        <c:manualLayout>
          <c:xMode val="edge"/>
          <c:yMode val="edge"/>
          <c:x val="0.180680437976579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'GMT2'!$Z$3:$Z$7</c:f>
                <c:numCache>
                  <c:formatCode>General</c:formatCode>
                  <c:ptCount val="5"/>
                  <c:pt idx="0">
                    <c:v>1.802271759</c:v>
                  </c:pt>
                  <c:pt idx="1">
                    <c:v>2.70638761</c:v>
                  </c:pt>
                  <c:pt idx="2">
                    <c:v>4.555423233</c:v>
                  </c:pt>
                  <c:pt idx="3">
                    <c:v>9.014748469999998</c:v>
                  </c:pt>
                  <c:pt idx="4">
                    <c:v>12.3314223</c:v>
                  </c:pt>
                </c:numCache>
              </c:numRef>
            </c:plus>
            <c:minus>
              <c:numRef>
                <c:f>'GMT2'!$AB$3:$AB$7</c:f>
                <c:numCache>
                  <c:formatCode>General</c:formatCode>
                  <c:ptCount val="5"/>
                  <c:pt idx="0">
                    <c:v>1.80227176</c:v>
                  </c:pt>
                  <c:pt idx="1">
                    <c:v>2.70638761</c:v>
                  </c:pt>
                  <c:pt idx="2">
                    <c:v>4.555423231000001</c:v>
                  </c:pt>
                  <c:pt idx="3">
                    <c:v>9.014748470000001</c:v>
                  </c:pt>
                  <c:pt idx="4">
                    <c:v>12.33142231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'GMT2'!$AA$3:$AA$7</c:f>
              <c:numCache>
                <c:formatCode>0.00</c:formatCode>
                <c:ptCount val="5"/>
                <c:pt idx="0">
                  <c:v>2.890238095</c:v>
                </c:pt>
                <c:pt idx="1">
                  <c:v>5.364047619</c:v>
                </c:pt>
                <c:pt idx="2">
                  <c:v>9.814047619</c:v>
                </c:pt>
                <c:pt idx="3">
                  <c:v>19.55030754</c:v>
                </c:pt>
                <c:pt idx="4">
                  <c:v>34.4847636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111418136"/>
        <c:axId val="-2036657448"/>
      </c:barChart>
      <c:catAx>
        <c:axId val="2111418136"/>
        <c:scaling>
          <c:orientation val="minMax"/>
        </c:scaling>
        <c:delete val="0"/>
        <c:axPos val="b"/>
        <c:majorTickMark val="out"/>
        <c:minorTickMark val="none"/>
        <c:tickLblPos val="nextTo"/>
        <c:crossAx val="-2036657448"/>
        <c:crosses val="autoZero"/>
        <c:auto val="1"/>
        <c:lblAlgn val="ctr"/>
        <c:lblOffset val="100"/>
        <c:noMultiLvlLbl val="0"/>
      </c:catAx>
      <c:valAx>
        <c:axId val="-2036657448"/>
        <c:scaling>
          <c:orientation val="minMax"/>
          <c:max val="6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2480997928044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2111418136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chart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chart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chart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chart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231" workbookViewId="0" zoomToFit="1"/>
  </sheetViews>
  <pageMargins left="0.75" right="0.75" top="1" bottom="1" header="0.5" footer="0.5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10"/>
  <sheetViews>
    <sheetView workbookViewId="0">
      <selection activeCell="A2" sqref="A2"/>
    </sheetView>
  </sheetViews>
  <sheetFormatPr baseColWidth="10" defaultRowHeight="15" x14ac:dyDescent="0"/>
  <cols>
    <col min="8" max="8" width="17.5" customWidth="1"/>
    <col min="23" max="23" width="16.83203125" customWidth="1"/>
    <col min="26" max="26" width="16" customWidth="1"/>
    <col min="29" max="29" width="13" customWidth="1"/>
    <col min="32" max="32" width="19" customWidth="1"/>
  </cols>
  <sheetData>
    <row r="1" spans="1:109" s="2" customFormat="1" ht="105">
      <c r="A1" s="2" t="s">
        <v>126</v>
      </c>
      <c r="B1" s="2" t="str">
        <f>'GMT DATA'!B1</f>
        <v>avg.winter.djf.temp.minus1SD</v>
      </c>
      <c r="C1" s="2" t="str">
        <f>CONCATENATE($A$1," Average Winter (Dec-Feb) Temperature ")</f>
        <v xml:space="preserve">High Level Average Winter (Dec-Feb) Temperature </v>
      </c>
      <c r="D1" s="2" t="str">
        <f>'GMT DATA'!D1</f>
        <v>avg.winter.djf.temp.plus1SD</v>
      </c>
      <c r="E1" s="2" t="str">
        <f>'GMT DATA'!E1</f>
        <v>avg.summer.jja.temp.minus1SD</v>
      </c>
      <c r="F1" s="2" t="str">
        <f>CONCATENATE($A$1," Average Summer (Jun-Aug) Temperature ")</f>
        <v xml:space="preserve">High Level Average Summer (Jun-Aug) Temperature </v>
      </c>
      <c r="G1" s="2" t="str">
        <f>'GMT DATA'!G1</f>
        <v>avg.summer.jja.temp.plus1SD</v>
      </c>
      <c r="H1" s="2" t="str">
        <f>'GMT DATA'!H1</f>
        <v>avg.growing.mjja.temp.minus1SD</v>
      </c>
      <c r="I1" s="2" t="str">
        <f>CONCATENATE($A$1," Average Growing Season (May-Aug) Temperature")</f>
        <v>High Level Average Growing Season (May-Aug) Temperature</v>
      </c>
      <c r="J1" s="2" t="str">
        <f>'GMT DATA'!J1</f>
        <v>avg.growing.mjja.temp.plus1SD</v>
      </c>
      <c r="K1" s="2" t="str">
        <f>'GMT DATA'!K1</f>
        <v>avg.jan.temp.minus1SD</v>
      </c>
      <c r="L1" s="2" t="str">
        <f>CONCATENATE($A$1," Average January Temperature")</f>
        <v>High Level Average January Temperature</v>
      </c>
      <c r="M1" s="2" t="str">
        <f>'GMT DATA'!M1</f>
        <v>avg.jan.temp.plus1SD</v>
      </c>
      <c r="N1" s="2" t="str">
        <f>'GMT DATA'!N1</f>
        <v>avg.jul.temp.minus1SD</v>
      </c>
      <c r="O1" s="2" t="str">
        <f>CONCATENATE($A$1," Average July Temperature")</f>
        <v>High Level Average July Temperature</v>
      </c>
      <c r="P1" s="2" t="str">
        <f>'GMT DATA'!P1</f>
        <v>avg.jul.temp.plus1SD</v>
      </c>
      <c r="Q1" s="2" t="str">
        <f>'GMT DATA'!Q1</f>
        <v>coldest.day.minus1SD</v>
      </c>
      <c r="R1" s="2" t="str">
        <f>CONCATENATE($A$1," Temperature on the Coldest Day of the Year")</f>
        <v>High Level Temperature on the Coldest Day of the Year</v>
      </c>
      <c r="S1" s="2" t="str">
        <f>'GMT DATA'!S1</f>
        <v>coldest.day.plus1SD</v>
      </c>
      <c r="T1" s="2" t="str">
        <f>'GMT DATA'!T1</f>
        <v>warmest.day.minus1SD</v>
      </c>
      <c r="U1" s="2" t="str">
        <f>CONCATENATE($A$1," Temperature on the Warmest Day of the Year")</f>
        <v>High Level Temperature on the Warmest Day of the Year</v>
      </c>
      <c r="V1" s="2" t="str">
        <f>'GMT DATA'!V1</f>
        <v>warmest.day.plus1SD</v>
      </c>
      <c r="W1" s="2" t="str">
        <f>'GMT DATA'!W1</f>
        <v>tmax.above.25.minus1SD</v>
      </c>
      <c r="X1" s="2" t="str">
        <f>CONCATENATE($A$1," Days above 25C")</f>
        <v>High Level Days above 25C</v>
      </c>
      <c r="Y1" s="2" t="str">
        <f>'GMT DATA'!Y1</f>
        <v>tmax.above.25.plus1SD</v>
      </c>
      <c r="Z1" s="2" t="str">
        <f>'GMT DATA'!Z1</f>
        <v>tmax.above.30.minus1SD</v>
      </c>
      <c r="AA1" s="2" t="str">
        <f>CONCATENATE($A$1," Days Above 30C")</f>
        <v>High Level Days Above 30C</v>
      </c>
      <c r="AB1" s="2" t="str">
        <f>'GMT DATA'!AB1</f>
        <v>tmax.above.30.plus1SD</v>
      </c>
      <c r="AC1" s="2" t="str">
        <f>'GMT DATA'!AC1</f>
        <v>tmin.below.5.minus1SD</v>
      </c>
      <c r="AD1" s="2" t="str">
        <f>CONCATENATE($A$1," Days Below 5C")</f>
        <v>High Level Days Below 5C</v>
      </c>
      <c r="AE1" s="2" t="str">
        <f>'GMT DATA'!AE1</f>
        <v>tmin.below.5.plus1SD</v>
      </c>
      <c r="AF1" s="2" t="str">
        <f>'GMT DATA'!AF1</f>
        <v>tmin.below.minus.30.minus1SD</v>
      </c>
      <c r="AG1" s="2" t="str">
        <f>CONCATENATE($A$1," Days Below -30C")</f>
        <v>High Level Days Below -30C</v>
      </c>
      <c r="AH1" s="2" t="str">
        <f>'GMT DATA'!AH1</f>
        <v>tmin.below.minus.30.plus1SD</v>
      </c>
      <c r="AI1" s="2" t="str">
        <f>'GMT DATA'!AI1</f>
        <v>fall.first.freeze.minus1SD</v>
      </c>
      <c r="AJ1" s="2" t="str">
        <f>CONCATENATE($A$1," Date of First Freeze in Fall")</f>
        <v>High Level Date of First Freeze in Fall</v>
      </c>
      <c r="AK1" s="2" t="str">
        <f>'GMT DATA'!AK1</f>
        <v>fall.first.freeze.plus1SD</v>
      </c>
      <c r="AL1" s="2" t="str">
        <f>'GMT DATA'!AL1</f>
        <v>spring.last.freeze.minus1SD</v>
      </c>
      <c r="AM1" s="2" t="str">
        <f>CONCATENATE($A$1," Date of Last Freeze in Spring")</f>
        <v>High Level Date of Last Freeze in Spring</v>
      </c>
      <c r="AN1" s="2" t="str">
        <f>'GMT DATA'!AN1</f>
        <v>spring.last.freeze.plus1SD</v>
      </c>
      <c r="AO1" s="2" t="str">
        <f>'GMT DATA'!AO1</f>
        <v>frost.free.season.length.minus1SD</v>
      </c>
      <c r="AP1" s="2" t="str">
        <f>CONCATENATE($A$1," Length of Frost-Free Season")</f>
        <v>High Level Length of Frost-Free Season</v>
      </c>
      <c r="AQ1" s="2" t="str">
        <f>'GMT DATA'!AQ1</f>
        <v>frost.free.season.length.plus1SD</v>
      </c>
      <c r="AR1" s="2" t="str">
        <f>'GMT DATA'!AR1</f>
        <v>growing.season.start.minus1SD</v>
      </c>
      <c r="AS1" s="2" t="str">
        <f>CONCATENATE($A$1," Start of Growing Season")</f>
        <v>High Level Start of Growing Season</v>
      </c>
      <c r="AT1" s="2" t="str">
        <f>'GMT DATA'!AT1</f>
        <v>growing.season.start.plus1SD</v>
      </c>
      <c r="AU1" s="2" t="str">
        <f>'GMT DATA'!AU1</f>
        <v>growing.season.end.minus1SD</v>
      </c>
      <c r="AV1" s="2" t="str">
        <f>CONCATENATE($A$1," End of Growing Season ")</f>
        <v xml:space="preserve">High Level End of Growing Season </v>
      </c>
      <c r="AW1" s="2" t="str">
        <f>'GMT DATA'!AW1</f>
        <v>growing.season.end.plus1SD</v>
      </c>
      <c r="AX1" s="2" t="str">
        <f>'GMT DATA'!AX1</f>
        <v>growing.season.length.minus1SD</v>
      </c>
      <c r="AY1" s="2" t="str">
        <f>CONCATENATE($A$1," Length of Growing Season ")</f>
        <v xml:space="preserve">High Level Length of Growing Season </v>
      </c>
      <c r="AZ1" s="2" t="str">
        <f>'GMT DATA'!AZ1</f>
        <v>growing.season.length.plus1SD</v>
      </c>
      <c r="BA1" s="2" t="str">
        <f>'GMT DATA'!BA1</f>
        <v>degree.days.0C.minus1SD</v>
      </c>
      <c r="BB1" s="2" t="str">
        <f>CONCATENATE($A$1," Degree-Days Above 0C")</f>
        <v>High Level Degree-Days Above 0C</v>
      </c>
      <c r="BC1" s="2" t="str">
        <f>'GMT DATA'!BC1</f>
        <v>degree.days.0C.plus1SD</v>
      </c>
      <c r="BD1" s="2" t="str">
        <f>'GMT DATA'!BD1</f>
        <v>degree.days.5C.minus1SD</v>
      </c>
      <c r="BE1" s="2" t="str">
        <f>CONCATENATE($A$1," Degree-Days Above 5C")</f>
        <v>High Level Degree-Days Above 5C</v>
      </c>
      <c r="BF1" s="2" t="str">
        <f>'GMT DATA'!BF1</f>
        <v>degree.days.5C.plus1SD</v>
      </c>
      <c r="BG1" s="2" t="str">
        <f>'GMT DATA'!BG1</f>
        <v>degree.days.6C.minus1SD</v>
      </c>
      <c r="BH1" s="2" t="str">
        <f>CONCATENATE($A$1," Degree-Days Above 6C")</f>
        <v>High Level Degree-Days Above 6C</v>
      </c>
      <c r="BI1" s="2" t="str">
        <f>'GMT DATA'!BI1</f>
        <v>degree.days.6C.plus1SD</v>
      </c>
      <c r="BJ1" s="2" t="str">
        <f>'GMT DATA'!BJ1</f>
        <v>degree.days.7C.minus1SD</v>
      </c>
      <c r="BK1" s="2" t="str">
        <f>CONCATENATE($A$1," Degree-Days Above 7C")</f>
        <v>High Level Degree-Days Above 7C</v>
      </c>
      <c r="BL1" s="2" t="str">
        <f>'GMT DATA'!BL1</f>
        <v>degree.days.7C.plus1SD</v>
      </c>
      <c r="BM1" s="2" t="str">
        <f>'GMT DATA'!BM1</f>
        <v>degree.days.10C.minus1SD</v>
      </c>
      <c r="BN1" s="2" t="str">
        <f>CONCATENATE($A$1," Degree-Days Above 10C")</f>
        <v>High Level Degree-Days Above 10C</v>
      </c>
      <c r="BO1" s="2" t="str">
        <f>'GMT DATA'!BO1</f>
        <v>degree.days.10C.plus1SD</v>
      </c>
      <c r="BP1" s="2" t="str">
        <f>'GMT DATA'!BP1</f>
        <v>degree.days.15C.minus1SD</v>
      </c>
      <c r="BQ1" s="2" t="str">
        <f>CONCATENATE($A$1," Degree-Days Above 15C")</f>
        <v>High Level Degree-Days Above 15C</v>
      </c>
      <c r="BR1" s="2" t="str">
        <f>'GMT DATA'!BR1</f>
        <v>degree.days.15C.plus1SD</v>
      </c>
      <c r="BS1" s="2" t="str">
        <f>'GMT DATA'!BS1</f>
        <v>heating.degree.days.18C.minus1SD</v>
      </c>
      <c r="BT1" s="2" t="str">
        <f>CONCATENATE($A$1," Heating Degree-Days Below 18C")</f>
        <v>High Level Heating Degree-Days Below 18C</v>
      </c>
      <c r="BU1" s="2" t="str">
        <f>'GMT DATA'!BU1</f>
        <v>heating.degree.days.18C.plus1SD</v>
      </c>
      <c r="BV1" s="2" t="str">
        <f>'GMT DATA'!BV1</f>
        <v>corn.heat.units.minus1SD</v>
      </c>
      <c r="BW1" s="2" t="str">
        <f>CONCATENATE($A$1," Corn Heat Units")</f>
        <v>High Level Corn Heat Units</v>
      </c>
      <c r="BX1" s="2" t="str">
        <f>'GMT DATA'!BX1</f>
        <v>corn.heat.units.plus1SD</v>
      </c>
      <c r="BY1" s="2" t="str">
        <f>'GMT DATA'!BY1</f>
        <v>winter.sondjfma.pr.minus1SD</v>
      </c>
      <c r="BZ1" s="2" t="str">
        <f>CONCATENATE($A$1," Winter (Sep-Apr) Precipitation")</f>
        <v>High Level Winter (Sep-Apr) Precipitation</v>
      </c>
      <c r="CA1" s="2" t="str">
        <f>'GMT DATA'!CA1</f>
        <v>winter.sondjfma.pr.plus1SD</v>
      </c>
      <c r="CB1" s="2" t="str">
        <f>'GMT DATA'!CB1</f>
        <v>growing.season.amjj.pr.minus1SD</v>
      </c>
      <c r="CC1" s="2" t="str">
        <f>CONCATENATE($A$1," Growing Season (Apr-Jul) Precipitation")</f>
        <v>High Level Growing Season (Apr-Jul) Precipitation</v>
      </c>
      <c r="CD1" s="2" t="str">
        <f>'GMT DATA'!CD1</f>
        <v>growing.season.amjj.pr.plus1SD</v>
      </c>
      <c r="CE1" s="2" t="str">
        <f>'GMT DATA'!CE1</f>
        <v>growing.season.mjja.pr.minus1SD</v>
      </c>
      <c r="CF1" s="2" t="str">
        <f>CONCATENATE($A$1," Growing Season (May-Aug) Precipitation")</f>
        <v>High Level Growing Season (May-Aug) Precipitation</v>
      </c>
      <c r="CG1" s="2" t="str">
        <f>'GMT DATA'!CG1</f>
        <v>growing.season.mjja.pr.plus1SD</v>
      </c>
      <c r="CH1" s="2" t="str">
        <f>'GMT DATA'!CH1</f>
        <v>wettest.day.minus1SD</v>
      </c>
      <c r="CI1" s="2" t="str">
        <f>CONCATENATE($A$1," Precipitation on Wettest Day of the Year")</f>
        <v>High Level Precipitation on Wettest Day of the Year</v>
      </c>
      <c r="CJ1" s="2" t="str">
        <f>'GMT DATA'!CJ1</f>
        <v>wettest.day.plus1SD</v>
      </c>
      <c r="CK1" s="2" t="str">
        <f>'GMT DATA'!CK1</f>
        <v>winter.sondjfma.dry.days.minus1SD</v>
      </c>
      <c r="CL1" s="2" t="str">
        <f>CONCATENATE($A$1," Winter (Sep-Apr) Dry Days ")</f>
        <v xml:space="preserve">High Level Winter (Sep-Apr) Dry Days </v>
      </c>
      <c r="CM1" s="2" t="str">
        <f>'GMT DATA'!CM1</f>
        <v>winter.sondjfma.dry.days.plus1SD</v>
      </c>
      <c r="CN1" s="2" t="str">
        <f>'GMT DATA'!CN1</f>
        <v>summer.mjja.dry.days.minus1SD</v>
      </c>
      <c r="CO1" s="2" t="str">
        <f>CONCATENATE($A$1," Summer (May-Aug) Dry Days ")</f>
        <v xml:space="preserve">High Level Summer (May-Aug) Dry Days </v>
      </c>
      <c r="CP1" s="2" t="str">
        <f>'GMT DATA'!CP1</f>
        <v>summer.mjja.dry.days.plus1SD</v>
      </c>
      <c r="CQ1" s="2" t="str">
        <f>'GMT DATA'!CQ1</f>
        <v>pr.above.0.2mm.minus1SD</v>
      </c>
      <c r="CR1" s="2" t="str">
        <f>CONCATENATE($A$1," Wet Days with Precipitation Above 0.2mm ")</f>
        <v xml:space="preserve">High Level Wet Days with Precipitation Above 0.2mm </v>
      </c>
      <c r="CS1" s="2" t="str">
        <f>'GMT DATA'!CS1</f>
        <v>pr.above.0.2mm.plus1SD</v>
      </c>
      <c r="CT1" s="2" t="str">
        <f>'GMT DATA'!CT1</f>
        <v>pr.above.25mm.minus1SD</v>
      </c>
      <c r="CU1" s="2" t="str">
        <f>CONCATENATE($A$1," Days with Precipitation Above 25mm ")</f>
        <v xml:space="preserve">High Level Days with Precipitation Above 25mm </v>
      </c>
      <c r="CV1" s="2" t="str">
        <f>'GMT DATA'!CV1</f>
        <v>pr.above.25mm.plus1SD</v>
      </c>
      <c r="CW1" s="2" t="str">
        <f>'GMT DATA'!CW1</f>
        <v>winter.sondjfma.pr.as.snow.minus1SD</v>
      </c>
      <c r="CX1" s="2" t="str">
        <f>CONCATENATE($A$1," Percentage of Winter Precipitation as Snow")</f>
        <v>High Level Percentage of Winter Precipitation as Snow</v>
      </c>
      <c r="CY1" s="2" t="str">
        <f>'GMT DATA'!CY1</f>
        <v>winter.sondjfma.pr.as.snow.plus1SD</v>
      </c>
      <c r="CZ1" s="2" t="str">
        <f>'GMT DATA'!CZ1</f>
        <v>annual.heat.moisture.index.minus1SD</v>
      </c>
      <c r="DA1" s="2" t="str">
        <f>CONCATENATE($A$1," Annual Heat Moisture Index")</f>
        <v>High Level Annual Heat Moisture Index</v>
      </c>
      <c r="DB1" s="2" t="str">
        <f>'GMT DATA'!DB1</f>
        <v>annual.heat.moisture.index.plus1SD</v>
      </c>
      <c r="DC1" s="2" t="str">
        <f>'GMT DATA'!DC1</f>
        <v>summer.heat.moisture.index.minus1SD</v>
      </c>
      <c r="DD1" s="2" t="str">
        <f>CONCATENATE($A$1," Summer Heat Moisture Index")</f>
        <v>High Level Summer Heat Moisture Index</v>
      </c>
      <c r="DE1" s="2" t="str">
        <f>'GMT DATA'!DE1</f>
        <v>summer.heat.moisture.index.plus1SD</v>
      </c>
    </row>
    <row r="2" spans="1:109">
      <c r="A2" t="str">
        <f>IF(AND('GMT DATA'!A2&lt;&gt;"NA",'GMT DATA'!A2&lt;&gt;"Inf"),'GMT DATA'!A2,"")</f>
        <v>1980-2009</v>
      </c>
      <c r="B2" s="1" t="str">
        <f>IF(AND('GMT DATA'!B2&lt;&gt;"NA",'GMT DATA'!B2&lt;&gt;"Inf"),'GMT DATA'!B2,"")</f>
        <v/>
      </c>
      <c r="C2" s="1">
        <f>IF(AND('GMT DATA'!C2&lt;&gt;"NA",'GMT DATA'!C2&lt;&gt;"Inf"),'GMT DATA'!C2,"")</f>
        <v>-18.699137239999999</v>
      </c>
      <c r="D2" s="1" t="str">
        <f>IF(AND('GMT DATA'!D2&lt;&gt;"NA",'GMT DATA'!D2&lt;&gt;"Inf"),'GMT DATA'!D2,"")</f>
        <v/>
      </c>
      <c r="E2" s="1" t="str">
        <f>IF(AND('GMT DATA'!E2&lt;&gt;"NA",'GMT DATA'!E2&lt;&gt;"Inf"),'GMT DATA'!E2,"")</f>
        <v/>
      </c>
      <c r="F2" s="1">
        <f>IF(AND('GMT DATA'!F2&lt;&gt;"NA",'GMT DATA'!F2&lt;&gt;"Inf"),'GMT DATA'!F2,"")</f>
        <v>15.037417380000001</v>
      </c>
      <c r="G2" s="1" t="str">
        <f>IF(AND('GMT DATA'!G2&lt;&gt;"NA",'GMT DATA'!G2&lt;&gt;"Inf"),'GMT DATA'!G2,"")</f>
        <v/>
      </c>
      <c r="H2" s="1" t="str">
        <f>IF(AND('GMT DATA'!H2&lt;&gt;"NA",'GMT DATA'!H2&lt;&gt;"Inf"),'GMT DATA'!H2,"")</f>
        <v/>
      </c>
      <c r="I2" s="1">
        <f>IF(AND('GMT DATA'!I2&lt;&gt;"NA",'GMT DATA'!I2&lt;&gt;"Inf"),'GMT DATA'!I2,"")</f>
        <v>13.53132598</v>
      </c>
      <c r="J2" s="1" t="str">
        <f>IF(AND('GMT DATA'!J2&lt;&gt;"NA",'GMT DATA'!J2&lt;&gt;"Inf"),'GMT DATA'!J2,"")</f>
        <v/>
      </c>
      <c r="K2" s="1" t="str">
        <f>IF(AND('GMT DATA'!K2&lt;&gt;"NA",'GMT DATA'!K2&lt;&gt;"Inf"),'GMT DATA'!K2,"")</f>
        <v/>
      </c>
      <c r="L2" s="1">
        <f>IF(AND('GMT DATA'!L2&lt;&gt;"NA",'GMT DATA'!L2&lt;&gt;"Inf"),'GMT DATA'!L2,"")</f>
        <v>-20.481115750000001</v>
      </c>
      <c r="M2" s="1" t="str">
        <f>IF(AND('GMT DATA'!M2&lt;&gt;"NA",'GMT DATA'!M2&lt;&gt;"Inf"),'GMT DATA'!M2,"")</f>
        <v/>
      </c>
      <c r="N2" s="1" t="str">
        <f>IF(AND('GMT DATA'!N2&lt;&gt;"NA",'GMT DATA'!N2&lt;&gt;"Inf"),'GMT DATA'!N2,"")</f>
        <v/>
      </c>
      <c r="O2" s="1">
        <f>IF(AND('GMT DATA'!O2&lt;&gt;"NA",'GMT DATA'!O2&lt;&gt;"Inf"),'GMT DATA'!O2,"")</f>
        <v>16.43846769</v>
      </c>
      <c r="P2" s="1" t="str">
        <f>IF(AND('GMT DATA'!P2&lt;&gt;"NA",'GMT DATA'!P2&lt;&gt;"Inf"),'GMT DATA'!P2,"")</f>
        <v/>
      </c>
      <c r="Q2" s="1" t="str">
        <f>IF(AND('GMT DATA'!Q2&lt;&gt;"NA",'GMT DATA'!Q2&lt;&gt;"Inf"),'GMT DATA'!Q2,"")</f>
        <v/>
      </c>
      <c r="R2" s="1">
        <f>IF(AND('GMT DATA'!R2&lt;&gt;"NA",'GMT DATA'!R2&lt;&gt;"Inf"),'GMT DATA'!R2,"")</f>
        <v>-43.386666740000003</v>
      </c>
      <c r="S2" s="1" t="str">
        <f>IF(AND('GMT DATA'!S2&lt;&gt;"NA",'GMT DATA'!S2&lt;&gt;"Inf"),'GMT DATA'!S2,"")</f>
        <v/>
      </c>
      <c r="T2" s="1" t="str">
        <f>IF(AND('GMT DATA'!T2&lt;&gt;"NA",'GMT DATA'!T2&lt;&gt;"Inf"),'GMT DATA'!T2,"")</f>
        <v/>
      </c>
      <c r="U2" s="1">
        <f>IF(AND('GMT DATA'!U2&lt;&gt;"NA",'GMT DATA'!U2&lt;&gt;"Inf"),'GMT DATA'!U2,"")</f>
        <v>22.028333279999998</v>
      </c>
      <c r="V2" s="1" t="str">
        <f>IF(AND('GMT DATA'!V2&lt;&gt;"NA",'GMT DATA'!V2&lt;&gt;"Inf"),'GMT DATA'!V2,"")</f>
        <v/>
      </c>
      <c r="W2" s="1" t="str">
        <f>IF(AND('GMT DATA'!W2&lt;&gt;"NA",'GMT DATA'!W2&lt;&gt;"Inf"),'GMT DATA'!W2,"")</f>
        <v/>
      </c>
      <c r="X2" s="1">
        <f>IF(AND('GMT DATA'!X2&lt;&gt;"NA",'GMT DATA'!X2&lt;&gt;"Inf"),'GMT DATA'!X2,"")</f>
        <v>25.666666670000001</v>
      </c>
      <c r="Y2" s="1" t="str">
        <f>IF(AND('GMT DATA'!Y2&lt;&gt;"NA",'GMT DATA'!Y2&lt;&gt;"Inf"),'GMT DATA'!Y2,"")</f>
        <v/>
      </c>
      <c r="Z2" s="1" t="str">
        <f>IF(AND('GMT DATA'!Z2&lt;&gt;"NA",'GMT DATA'!Z2&lt;&gt;"Inf"),'GMT DATA'!Z2,"")</f>
        <v/>
      </c>
      <c r="AA2" s="1">
        <f>IF(AND('GMT DATA'!AA2&lt;&gt;"NA",'GMT DATA'!AA2&lt;&gt;"Inf"),'GMT DATA'!AA2,"")</f>
        <v>2.5333333329999999</v>
      </c>
      <c r="AB2" s="1" t="str">
        <f>IF(AND('GMT DATA'!AB2&lt;&gt;"NA",'GMT DATA'!AB2&lt;&gt;"Inf"),'GMT DATA'!AB2,"")</f>
        <v/>
      </c>
      <c r="AC2" s="1" t="str">
        <f>IF(AND('GMT DATA'!AC2&lt;&gt;"NA",'GMT DATA'!AC2&lt;&gt;"Inf"),'GMT DATA'!AC2,"")</f>
        <v/>
      </c>
      <c r="AD2" s="1">
        <f>IF(AND('GMT DATA'!AD2&lt;&gt;"NA",'GMT DATA'!AD2&lt;&gt;"Inf"),'GMT DATA'!AD2,"")</f>
        <v>271.60000000000002</v>
      </c>
      <c r="AE2" s="1" t="str">
        <f>IF(AND('GMT DATA'!AE2&lt;&gt;"NA",'GMT DATA'!AE2&lt;&gt;"Inf"),'GMT DATA'!AE2,"")</f>
        <v/>
      </c>
      <c r="AF2" s="1" t="str">
        <f>IF(AND('GMT DATA'!AF2&lt;&gt;"NA",'GMT DATA'!AF2&lt;&gt;"Inf"),'GMT DATA'!AF2,"")</f>
        <v/>
      </c>
      <c r="AG2" s="1">
        <f>IF(AND('GMT DATA'!AG2&lt;&gt;"NA",'GMT DATA'!AG2&lt;&gt;"Inf"),'GMT DATA'!AG2,"")</f>
        <v>28.3</v>
      </c>
      <c r="AH2" s="1" t="str">
        <f>IF(AND('GMT DATA'!AH2&lt;&gt;"NA",'GMT DATA'!AH2&lt;&gt;"Inf"),'GMT DATA'!AH2,"")</f>
        <v/>
      </c>
      <c r="AI2" s="1" t="str">
        <f>IF(AND('GMT DATA'!AI2&lt;&gt;"NA",'GMT DATA'!AI2&lt;&gt;"Inf"),'GMT DATA'!AI2,"")</f>
        <v/>
      </c>
      <c r="AJ2" s="1">
        <f>IF(AND('GMT DATA'!AJ2&lt;&gt;"NA",'GMT DATA'!AJ2&lt;&gt;"Inf"),'GMT DATA'!AJ2,"")</f>
        <v>246.03333330000001</v>
      </c>
      <c r="AK2" s="1" t="str">
        <f>IF(AND('GMT DATA'!AK2&lt;&gt;"NA",'GMT DATA'!AK2&lt;&gt;"Inf"),'GMT DATA'!AK2,"")</f>
        <v/>
      </c>
      <c r="AL2" s="1" t="str">
        <f>IF(AND('GMT DATA'!AL2&lt;&gt;"NA",'GMT DATA'!AL2&lt;&gt;"Inf"),'GMT DATA'!AL2,"")</f>
        <v/>
      </c>
      <c r="AM2" s="1">
        <f>IF(AND('GMT DATA'!AM2&lt;&gt;"NA",'GMT DATA'!AM2&lt;&gt;"Inf"),'GMT DATA'!AM2,"")</f>
        <v>150.56666670000001</v>
      </c>
      <c r="AN2" s="1" t="str">
        <f>IF(AND('GMT DATA'!AN2&lt;&gt;"NA",'GMT DATA'!AN2&lt;&gt;"Inf"),'GMT DATA'!AN2,"")</f>
        <v/>
      </c>
      <c r="AO2" s="1" t="str">
        <f>IF(AND('GMT DATA'!AO2&lt;&gt;"NA",'GMT DATA'!AO2&lt;&gt;"Inf"),'GMT DATA'!AO2,"")</f>
        <v/>
      </c>
      <c r="AP2" s="1">
        <f>IF(AND('GMT DATA'!AP2&lt;&gt;"NA",'GMT DATA'!AP2&lt;&gt;"Inf"),'GMT DATA'!AP2,"")</f>
        <v>95.466666669999995</v>
      </c>
      <c r="AQ2" s="1" t="str">
        <f>IF(AND('GMT DATA'!AQ2&lt;&gt;"NA",'GMT DATA'!AQ2&lt;&gt;"Inf"),'GMT DATA'!AQ2,"")</f>
        <v/>
      </c>
      <c r="AR2" s="1" t="str">
        <f>IF(AND('GMT DATA'!AR2&lt;&gt;"NA",'GMT DATA'!AR2&lt;&gt;"Inf"),'GMT DATA'!AR2,"")</f>
        <v/>
      </c>
      <c r="AS2" s="1">
        <f>IF(AND('GMT DATA'!AS2&lt;&gt;"NA",'GMT DATA'!AS2&lt;&gt;"Inf"),'GMT DATA'!AS2,"")</f>
        <v>117.79310340000001</v>
      </c>
      <c r="AT2" s="1" t="str">
        <f>IF(AND('GMT DATA'!AT2&lt;&gt;"NA",'GMT DATA'!AT2&lt;&gt;"Inf"),'GMT DATA'!AT2,"")</f>
        <v/>
      </c>
      <c r="AU2" s="1" t="str">
        <f>IF(AND('GMT DATA'!AU2&lt;&gt;"NA",'GMT DATA'!AU2&lt;&gt;"Inf"),'GMT DATA'!AU2,"")</f>
        <v/>
      </c>
      <c r="AV2" s="1">
        <f>IF(AND('GMT DATA'!AV2&lt;&gt;"NA",'GMT DATA'!AV2&lt;&gt;"Inf"),'GMT DATA'!AV2,"")</f>
        <v>255.17241379999999</v>
      </c>
      <c r="AW2" s="1" t="str">
        <f>IF(AND('GMT DATA'!AW2&lt;&gt;"NA",'GMT DATA'!AW2&lt;&gt;"Inf"),'GMT DATA'!AW2,"")</f>
        <v/>
      </c>
      <c r="AX2" s="1" t="str">
        <f>IF(AND('GMT DATA'!AX2&lt;&gt;"NA",'GMT DATA'!AX2&lt;&gt;"Inf"),'GMT DATA'!AX2,"")</f>
        <v/>
      </c>
      <c r="AY2" s="1">
        <f>IF(AND('GMT DATA'!AY2&lt;&gt;"NA",'GMT DATA'!AY2&lt;&gt;"Inf"),'GMT DATA'!AY2,"")</f>
        <v>138.37931029999999</v>
      </c>
      <c r="AZ2" s="1" t="str">
        <f>IF(AND('GMT DATA'!AZ2&lt;&gt;"NA",'GMT DATA'!AZ2&lt;&gt;"Inf"),'GMT DATA'!AZ2,"")</f>
        <v/>
      </c>
      <c r="BA2" s="1" t="str">
        <f>IF(AND('GMT DATA'!BA2&lt;&gt;"NA",'GMT DATA'!BA2&lt;&gt;"Inf"),'GMT DATA'!BA2,"")</f>
        <v/>
      </c>
      <c r="BB2" s="1">
        <f>IF(AND('GMT DATA'!BB2&lt;&gt;"NA",'GMT DATA'!BB2&lt;&gt;"Inf"),'GMT DATA'!BB2,"")</f>
        <v>2096.853341</v>
      </c>
      <c r="BC2" s="1" t="str">
        <f>IF(AND('GMT DATA'!BC2&lt;&gt;"NA",'GMT DATA'!BC2&lt;&gt;"Inf"),'GMT DATA'!BC2,"")</f>
        <v/>
      </c>
      <c r="BD2" s="1" t="str">
        <f>IF(AND('GMT DATA'!BD2&lt;&gt;"NA",'GMT DATA'!BD2&lt;&gt;"Inf"),'GMT DATA'!BD2,"")</f>
        <v/>
      </c>
      <c r="BE2" s="1">
        <f>IF(AND('GMT DATA'!BE2&lt;&gt;"NA",'GMT DATA'!BE2&lt;&gt;"Inf"),'GMT DATA'!BE2,"")</f>
        <v>1213.6800029999999</v>
      </c>
      <c r="BF2" s="1" t="str">
        <f>IF(AND('GMT DATA'!BF2&lt;&gt;"NA",'GMT DATA'!BF2&lt;&gt;"Inf"),'GMT DATA'!BF2,"")</f>
        <v/>
      </c>
      <c r="BG2" s="1" t="str">
        <f>IF(AND('GMT DATA'!BG2&lt;&gt;"NA",'GMT DATA'!BG2&lt;&gt;"Inf"),'GMT DATA'!BG2,"")</f>
        <v/>
      </c>
      <c r="BH2" s="1">
        <f>IF(AND('GMT DATA'!BH2&lt;&gt;"NA",'GMT DATA'!BH2&lt;&gt;"Inf"),'GMT DATA'!BH2,"")</f>
        <v>1061.721667</v>
      </c>
      <c r="BI2" s="1" t="str">
        <f>IF(AND('GMT DATA'!BI2&lt;&gt;"NA",'GMT DATA'!BI2&lt;&gt;"Inf"),'GMT DATA'!BI2,"")</f>
        <v/>
      </c>
      <c r="BJ2" s="1" t="str">
        <f>IF(AND('GMT DATA'!BJ2&lt;&gt;"NA",'GMT DATA'!BJ2&lt;&gt;"Inf"),'GMT DATA'!BJ2,"")</f>
        <v/>
      </c>
      <c r="BK2" s="1">
        <f>IF(AND('GMT DATA'!BK2&lt;&gt;"NA",'GMT DATA'!BK2&lt;&gt;"Inf"),'GMT DATA'!BK2,"")</f>
        <v>918.75333660000001</v>
      </c>
      <c r="BL2" s="1" t="str">
        <f>IF(AND('GMT DATA'!BL2&lt;&gt;"NA",'GMT DATA'!BL2&lt;&gt;"Inf"),'GMT DATA'!BL2,"")</f>
        <v/>
      </c>
      <c r="BM2" s="1" t="str">
        <f>IF(AND('GMT DATA'!BM2&lt;&gt;"NA",'GMT DATA'!BM2&lt;&gt;"Inf"),'GMT DATA'!BM2,"")</f>
        <v/>
      </c>
      <c r="BN2" s="1">
        <f>IF(AND('GMT DATA'!BN2&lt;&gt;"NA",'GMT DATA'!BN2&lt;&gt;"Inf"),'GMT DATA'!BN2,"")</f>
        <v>544.70999859999995</v>
      </c>
      <c r="BO2" s="1" t="str">
        <f>IF(AND('GMT DATA'!BO2&lt;&gt;"NA",'GMT DATA'!BO2&lt;&gt;"Inf"),'GMT DATA'!BO2,"")</f>
        <v/>
      </c>
      <c r="BP2" s="1" t="str">
        <f>IF(AND('GMT DATA'!BP2&lt;&gt;"NA",'GMT DATA'!BP2&lt;&gt;"Inf"),'GMT DATA'!BP2,"")</f>
        <v/>
      </c>
      <c r="BQ2" s="1">
        <f>IF(AND('GMT DATA'!BQ2&lt;&gt;"NA",'GMT DATA'!BQ2&lt;&gt;"Inf"),'GMT DATA'!BQ2,"")</f>
        <v>132.17999929999999</v>
      </c>
      <c r="BR2" s="1" t="str">
        <f>IF(AND('GMT DATA'!BR2&lt;&gt;"NA",'GMT DATA'!BR2&lt;&gt;"Inf"),'GMT DATA'!BR2,"")</f>
        <v/>
      </c>
      <c r="BS2" s="1" t="str">
        <f>IF(AND('GMT DATA'!BS2&lt;&gt;"NA",'GMT DATA'!BS2&lt;&gt;"Inf"),'GMT DATA'!BS2,"")</f>
        <v/>
      </c>
      <c r="BT2" s="1">
        <f>IF(AND('GMT DATA'!BT2&lt;&gt;"NA",'GMT DATA'!BT2&lt;&gt;"Inf"),'GMT DATA'!BT2,"")</f>
        <v>6860.8883139999998</v>
      </c>
      <c r="BU2" s="1" t="str">
        <f>IF(AND('GMT DATA'!BU2&lt;&gt;"NA",'GMT DATA'!BU2&lt;&gt;"Inf"),'GMT DATA'!BU2,"")</f>
        <v/>
      </c>
      <c r="BV2" s="1" t="str">
        <f>IF(AND('GMT DATA'!BV2&lt;&gt;"NA",'GMT DATA'!BV2&lt;&gt;"Inf"),'GMT DATA'!BV2,"")</f>
        <v/>
      </c>
      <c r="BW2" s="1">
        <f>IF(AND('GMT DATA'!BW2&lt;&gt;"NA",'GMT DATA'!BW2&lt;&gt;"Inf"),'GMT DATA'!BW2,"")</f>
        <v>1719.3580569999999</v>
      </c>
      <c r="BX2" s="1" t="str">
        <f>IF(AND('GMT DATA'!BX2&lt;&gt;"NA",'GMT DATA'!BX2&lt;&gt;"Inf"),'GMT DATA'!BX2,"")</f>
        <v/>
      </c>
      <c r="BY2" s="1" t="str">
        <f>IF(AND('GMT DATA'!BY2&lt;&gt;"NA",'GMT DATA'!BY2&lt;&gt;"Inf"),'GMT DATA'!BY2,"")</f>
        <v/>
      </c>
      <c r="BZ2" s="1">
        <f>IF(AND('GMT DATA'!BZ2&lt;&gt;"NA",'GMT DATA'!BZ2&lt;&gt;"Inf"),'GMT DATA'!BZ2,"")</f>
        <v>171.59333340000001</v>
      </c>
      <c r="CA2" s="1" t="str">
        <f>IF(AND('GMT DATA'!CA2&lt;&gt;"NA",'GMT DATA'!CA2&lt;&gt;"Inf"),'GMT DATA'!CA2,"")</f>
        <v/>
      </c>
      <c r="CB2" s="1" t="str">
        <f>IF(AND('GMT DATA'!CB2&lt;&gt;"NA",'GMT DATA'!CB2&lt;&gt;"Inf"),'GMT DATA'!CB2,"")</f>
        <v/>
      </c>
      <c r="CC2" s="1">
        <f>IF(AND('GMT DATA'!CC2&lt;&gt;"NA",'GMT DATA'!CC2&lt;&gt;"Inf"),'GMT DATA'!CC2,"")</f>
        <v>169.35000059999999</v>
      </c>
      <c r="CD2" s="1" t="str">
        <f>IF(AND('GMT DATA'!CD2&lt;&gt;"NA",'GMT DATA'!CD2&lt;&gt;"Inf"),'GMT DATA'!CD2,"")</f>
        <v/>
      </c>
      <c r="CE2" s="1" t="str">
        <f>IF(AND('GMT DATA'!CE2&lt;&gt;"NA",'GMT DATA'!CE2&lt;&gt;"Inf"),'GMT DATA'!CE2,"")</f>
        <v/>
      </c>
      <c r="CF2" s="1">
        <f>IF(AND('GMT DATA'!CF2&lt;&gt;"NA",'GMT DATA'!CF2&lt;&gt;"Inf"),'GMT DATA'!CF2,"")</f>
        <v>196.83000179999999</v>
      </c>
      <c r="CG2" s="1" t="str">
        <f>IF(AND('GMT DATA'!CG2&lt;&gt;"NA",'GMT DATA'!CG2&lt;&gt;"Inf"),'GMT DATA'!CG2,"")</f>
        <v/>
      </c>
      <c r="CH2" s="1" t="str">
        <f>IF(AND('GMT DATA'!CH2&lt;&gt;"NA",'GMT DATA'!CH2&lt;&gt;"Inf"),'GMT DATA'!CH2,"")</f>
        <v/>
      </c>
      <c r="CI2" s="1">
        <f>IF(AND('GMT DATA'!CI2&lt;&gt;"NA",'GMT DATA'!CI2&lt;&gt;"Inf"),'GMT DATA'!CI2,"")</f>
        <v>36.43333337</v>
      </c>
      <c r="CJ2" s="1" t="str">
        <f>IF(AND('GMT DATA'!CJ2&lt;&gt;"NA",'GMT DATA'!CJ2&lt;&gt;"Inf"),'GMT DATA'!CJ2,"")</f>
        <v/>
      </c>
      <c r="CK2" s="1" t="str">
        <f>IF(AND('GMT DATA'!CK2&lt;&gt;"NA",'GMT DATA'!CK2&lt;&gt;"Inf"),'GMT DATA'!CK2,"")</f>
        <v/>
      </c>
      <c r="CL2" s="1">
        <f>IF(AND('GMT DATA'!CL2&lt;&gt;"NA",'GMT DATA'!CL2&lt;&gt;"Inf"),'GMT DATA'!CL2,"")</f>
        <v>175.6333333</v>
      </c>
      <c r="CM2" s="1" t="str">
        <f>IF(AND('GMT DATA'!CM2&lt;&gt;"NA",'GMT DATA'!CM2&lt;&gt;"Inf"),'GMT DATA'!CM2,"")</f>
        <v/>
      </c>
      <c r="CN2" s="1" t="str">
        <f>IF(AND('GMT DATA'!CN2&lt;&gt;"NA",'GMT DATA'!CN2&lt;&gt;"Inf"),'GMT DATA'!CN2,"")</f>
        <v/>
      </c>
      <c r="CO2" s="1">
        <f>IF(AND('GMT DATA'!CO2&lt;&gt;"NA",'GMT DATA'!CO2&lt;&gt;"Inf"),'GMT DATA'!CO2,"")</f>
        <v>82.866666670000001</v>
      </c>
      <c r="CP2" s="1" t="str">
        <f>IF(AND('GMT DATA'!CP2&lt;&gt;"NA",'GMT DATA'!CP2&lt;&gt;"Inf"),'GMT DATA'!CP2,"")</f>
        <v/>
      </c>
      <c r="CQ2" s="1" t="str">
        <f>IF(AND('GMT DATA'!CQ2&lt;&gt;"NA",'GMT DATA'!CQ2&lt;&gt;"Inf"),'GMT DATA'!CQ2,"")</f>
        <v/>
      </c>
      <c r="CR2" s="1">
        <f>IF(AND('GMT DATA'!CR2&lt;&gt;"NA",'GMT DATA'!CR2&lt;&gt;"Inf"),'GMT DATA'!CR2,"")</f>
        <v>107.0666667</v>
      </c>
      <c r="CS2" s="1" t="str">
        <f>IF(AND('GMT DATA'!CS2&lt;&gt;"NA",'GMT DATA'!CS2&lt;&gt;"Inf"),'GMT DATA'!CS2,"")</f>
        <v/>
      </c>
      <c r="CT2" s="1" t="str">
        <f>IF(AND('GMT DATA'!CT2&lt;&gt;"NA",'GMT DATA'!CT2&lt;&gt;"Inf"),'GMT DATA'!CT2,"")</f>
        <v/>
      </c>
      <c r="CU2" s="1">
        <f>IF(AND('GMT DATA'!CU2&lt;&gt;"NA",'GMT DATA'!CU2&lt;&gt;"Inf"),'GMT DATA'!CU2,"")</f>
        <v>1.1000000000000001</v>
      </c>
      <c r="CV2" s="1" t="str">
        <f>IF(AND('GMT DATA'!CV2&lt;&gt;"NA",'GMT DATA'!CV2&lt;&gt;"Inf"),'GMT DATA'!CV2,"")</f>
        <v/>
      </c>
      <c r="CW2" s="1" t="str">
        <f>IF(AND('GMT DATA'!CW2&lt;&gt;"NA",'GMT DATA'!CW2&lt;&gt;"Inf"),'GMT DATA'!CW2,"")</f>
        <v/>
      </c>
      <c r="CX2" s="1">
        <f>IF(AND('GMT DATA'!CX2&lt;&gt;"NA",'GMT DATA'!CX2&lt;&gt;"Inf"),'GMT DATA'!CX2,"")</f>
        <v>62.762845480000003</v>
      </c>
      <c r="CY2" s="1" t="str">
        <f>IF(AND('GMT DATA'!CY2&lt;&gt;"NA",'GMT DATA'!CY2&lt;&gt;"Inf"),'GMT DATA'!CY2,"")</f>
        <v/>
      </c>
      <c r="CZ2" s="1" t="str">
        <f>IF(AND('GMT DATA'!CZ2&lt;&gt;"NA",'GMT DATA'!CZ2&lt;&gt;"Inf"),'GMT DATA'!CZ2,"")</f>
        <v/>
      </c>
      <c r="DA2" s="1">
        <f>IF(AND('GMT DATA'!DA2&lt;&gt;"NA",'GMT DATA'!DA2&lt;&gt;"Inf"),'GMT DATA'!DA2,"")</f>
        <v>25.807892290000002</v>
      </c>
      <c r="DB2" s="1" t="str">
        <f>IF(AND('GMT DATA'!DB2&lt;&gt;"NA",'GMT DATA'!DB2&lt;&gt;"Inf"),'GMT DATA'!DB2,"")</f>
        <v/>
      </c>
      <c r="DC2" s="1" t="str">
        <f>IF(AND('GMT DATA'!DC2&lt;&gt;"NA",'GMT DATA'!DC2&lt;&gt;"Inf"),'GMT DATA'!DC2,"")</f>
        <v/>
      </c>
      <c r="DD2" s="1">
        <f>IF(AND('GMT DATA'!DD2&lt;&gt;"NA",'GMT DATA'!DD2&lt;&gt;"Inf"),'GMT DATA'!DD2,"")</f>
        <v>92.260296890000006</v>
      </c>
      <c r="DE2" s="1" t="str">
        <f>IF(AND('GMT DATA'!DE2&lt;&gt;"NA",'GMT DATA'!DE2&lt;&gt;"Inf"),'GMT DATA'!DE2,"")</f>
        <v/>
      </c>
    </row>
    <row r="3" spans="1:109">
      <c r="A3" t="str">
        <f>IF(AND('GMT DATA'!A3&lt;&gt;"NA",'GMT DATA'!A3&lt;&gt;"Inf"),'GMT DATA'!A3,"")</f>
        <v>+1C</v>
      </c>
      <c r="B3" s="1">
        <f>IF(AND('GMT DATA'!B3&lt;&gt;"NA",'GMT DATA'!B3&lt;&gt;"Inf"),'GMT DATA'!C3-'GMT DATA'!B3,"")</f>
        <v>0.96570463399999995</v>
      </c>
      <c r="C3" s="1">
        <f>IF(AND('GMT DATA'!C3&lt;&gt;"NA",'GMT DATA'!C3&lt;&gt;"Inf"),'GMT DATA'!C3,"")</f>
        <v>1.7945049049999999</v>
      </c>
      <c r="D3" s="1">
        <f>IF(AND('GMT DATA'!D3&lt;&gt;"NA",'GMT DATA'!D3&lt;&gt;"Inf"),'GMT DATA'!D3-'GMT DATA'!C3,"")</f>
        <v>0.96570463299999987</v>
      </c>
      <c r="E3" s="1">
        <f>IF(AND('GMT DATA'!E3&lt;&gt;"NA",'GMT DATA'!E3&lt;&gt;"Inf"),'GMT DATA'!F3-'GMT DATA'!E3,"")</f>
        <v>0.53189415200000001</v>
      </c>
      <c r="F3" s="1">
        <f>IF(AND('GMT DATA'!F3&lt;&gt;"NA",'GMT DATA'!F3&lt;&gt;"Inf"),'GMT DATA'!F3,"")</f>
        <v>1.077718001</v>
      </c>
      <c r="G3" s="1">
        <f>IF(AND('GMT DATA'!G3&lt;&gt;"NA",'GMT DATA'!G3&lt;&gt;"Inf"),'GMT DATA'!G3-'GMT DATA'!F3,"")</f>
        <v>0.53189415200000001</v>
      </c>
      <c r="H3" s="1">
        <f>IF(AND('GMT DATA'!H3&lt;&gt;"NA",'GMT DATA'!H3&lt;&gt;"Inf"),'GMT DATA'!I3-'GMT DATA'!H3,"")</f>
        <v>0.45071802100000002</v>
      </c>
      <c r="I3" s="1">
        <f>IF(AND('GMT DATA'!I3&lt;&gt;"NA",'GMT DATA'!I3&lt;&gt;"Inf"),'GMT DATA'!I3,"")</f>
        <v>1.063562841</v>
      </c>
      <c r="J3" s="1">
        <f>IF(AND('GMT DATA'!J3&lt;&gt;"NA",'GMT DATA'!J3&lt;&gt;"Inf"),'GMT DATA'!J3-'GMT DATA'!I3,"")</f>
        <v>0.45071802099999991</v>
      </c>
      <c r="K3" s="1">
        <f>IF(AND('GMT DATA'!K3&lt;&gt;"NA",'GMT DATA'!K3&lt;&gt;"Inf"),'GMT DATA'!L3-'GMT DATA'!K3,"")</f>
        <v>1.1363815450000001</v>
      </c>
      <c r="L3" s="1">
        <f>IF(AND('GMT DATA'!L3&lt;&gt;"NA",'GMT DATA'!L3&lt;&gt;"Inf"),'GMT DATA'!L3,"")</f>
        <v>2.1323399680000001</v>
      </c>
      <c r="M3" s="1">
        <f>IF(AND('GMT DATA'!M3&lt;&gt;"NA",'GMT DATA'!M3&lt;&gt;"Inf"),'GMT DATA'!M3-'GMT DATA'!L3,"")</f>
        <v>1.1363815449999999</v>
      </c>
      <c r="N3" s="1">
        <f>IF(AND('GMT DATA'!N3&lt;&gt;"NA",'GMT DATA'!N3&lt;&gt;"Inf"),'GMT DATA'!O3-'GMT DATA'!N3,"")</f>
        <v>0.544284506</v>
      </c>
      <c r="O3" s="1">
        <f>IF(AND('GMT DATA'!O3&lt;&gt;"NA",'GMT DATA'!O3&lt;&gt;"Inf"),'GMT DATA'!O3,"")</f>
        <v>1.089231952</v>
      </c>
      <c r="P3" s="1">
        <f>IF(AND('GMT DATA'!P3&lt;&gt;"NA",'GMT DATA'!P3&lt;&gt;"Inf"),'GMT DATA'!P3-'GMT DATA'!O3,"")</f>
        <v>0.54428450699999997</v>
      </c>
      <c r="Q3" s="1">
        <f>IF(AND('GMT DATA'!Q3&lt;&gt;"NA",'GMT DATA'!Q3&lt;&gt;"Inf"),'GMT DATA'!R3-'GMT DATA'!Q3,"")</f>
        <v>0.89154419100000015</v>
      </c>
      <c r="R3" s="1">
        <f>IF(AND('GMT DATA'!R3&lt;&gt;"NA",'GMT DATA'!R3&lt;&gt;"Inf"),'GMT DATA'!R3,"")</f>
        <v>2.1487800300000002</v>
      </c>
      <c r="S3" s="1">
        <f>IF(AND('GMT DATA'!S3&lt;&gt;"NA",'GMT DATA'!S3&lt;&gt;"Inf"),'GMT DATA'!S3-'GMT DATA'!R3,"")</f>
        <v>0.89154419099999993</v>
      </c>
      <c r="T3" s="1">
        <f>IF(AND('GMT DATA'!T3&lt;&gt;"NA",'GMT DATA'!T3&lt;&gt;"Inf"),'GMT DATA'!U3-'GMT DATA'!T3,"")</f>
        <v>0.70050284899999993</v>
      </c>
      <c r="U3" s="1">
        <f>IF(AND('GMT DATA'!U3&lt;&gt;"NA",'GMT DATA'!U3&lt;&gt;"Inf"),'GMT DATA'!U3,"")</f>
        <v>1.264687602</v>
      </c>
      <c r="V3" s="1">
        <f>IF(AND('GMT DATA'!V3&lt;&gt;"NA",'GMT DATA'!V3&lt;&gt;"Inf"),'GMT DATA'!V3-'GMT DATA'!U3,"")</f>
        <v>0.70050284900000004</v>
      </c>
      <c r="W3" s="1">
        <f>IF(AND('GMT DATA'!W3&lt;&gt;"NA",'GMT DATA'!W3&lt;&gt;"Inf"),'GMT DATA'!X3-'GMT DATA'!W3,"")</f>
        <v>5.6601789440000001</v>
      </c>
      <c r="X3" s="1">
        <f>IF(AND('GMT DATA'!X3&lt;&gt;"NA",'GMT DATA'!X3&lt;&gt;"Inf"),'GMT DATA'!X3,"")</f>
        <v>8.6888095239999998</v>
      </c>
      <c r="Y3" s="1">
        <f>IF(AND('GMT DATA'!Y3&lt;&gt;"NA",'GMT DATA'!Y3&lt;&gt;"Inf"),'GMT DATA'!Y3-'GMT DATA'!X3,"")</f>
        <v>5.6601789460000003</v>
      </c>
      <c r="Z3" s="1">
        <f>IF(AND('GMT DATA'!Z3&lt;&gt;"NA",'GMT DATA'!Z3&lt;&gt;"Inf"),'GMT DATA'!AA3-'GMT DATA'!Z3,"")</f>
        <v>1.8022717589999999</v>
      </c>
      <c r="AA3" s="1">
        <f>IF(AND('GMT DATA'!AA3&lt;&gt;"NA",'GMT DATA'!AA3&lt;&gt;"Inf"),'GMT DATA'!AA3,"")</f>
        <v>2.890238095</v>
      </c>
      <c r="AB3" s="1">
        <f>IF(AND('GMT DATA'!AB3&lt;&gt;"NA",'GMT DATA'!AB3&lt;&gt;"Inf"),'GMT DATA'!AB3-'GMT DATA'!AA3,"")</f>
        <v>1.80227176</v>
      </c>
      <c r="AC3" s="1">
        <f>IF(AND('GMT DATA'!AC3&lt;&gt;"NA",'GMT DATA'!AC3&lt;&gt;"Inf"),'GMT DATA'!AD3-'GMT DATA'!AC3,"")</f>
        <v>4.3182289999999988</v>
      </c>
      <c r="AD3" s="1">
        <f>IF(AND('GMT DATA'!AD3&lt;&gt;"NA",'GMT DATA'!AD3&lt;&gt;"Inf"),'GMT DATA'!AD3,"")</f>
        <v>-11.00309524</v>
      </c>
      <c r="AE3" s="1">
        <f>IF(AND('GMT DATA'!AE3&lt;&gt;"NA",'GMT DATA'!AE3&lt;&gt;"Inf"),'GMT DATA'!AE3-'GMT DATA'!AD3,"")</f>
        <v>4.3182290070000002</v>
      </c>
      <c r="AF3" s="1">
        <f>IF(AND('GMT DATA'!AF3&lt;&gt;"NA",'GMT DATA'!AF3&lt;&gt;"Inf"),'GMT DATA'!AG3-'GMT DATA'!AF3,"")</f>
        <v>4.0907192220000006</v>
      </c>
      <c r="AG3" s="1">
        <f>MAX(IF(AND('GMT DATA'!AG3&lt;&gt;"NA",'GMT DATA'!AG3&lt;&gt;"Inf"),'GMT DATA'!AG3,""),-AG$2)</f>
        <v>-9.0880952379999993</v>
      </c>
      <c r="AH3" s="1">
        <f>MAX(0,MIN(IF(AND('GMT DATA'!AH3&lt;&gt;"NA",'GMT DATA'!AH3&lt;&gt;"Inf"),'GMT DATA'!AH3-'GMT DATA'!AG3,""),AG3+AG$2))</f>
        <v>4.090719223999999</v>
      </c>
      <c r="AI3" s="1">
        <f>IF(AND('GMT DATA'!AI3&lt;&gt;"NA",'GMT DATA'!AI3&lt;&gt;"Inf"),'GMT DATA'!AJ3-'GMT DATA'!AI3,"")</f>
        <v>4.3287638130000001</v>
      </c>
      <c r="AJ3" s="1">
        <f>IF(AND('GMT DATA'!AJ3&lt;&gt;"NA",'GMT DATA'!AJ3&lt;&gt;"Inf"),'GMT DATA'!AJ3,"")</f>
        <v>6.0507142859999998</v>
      </c>
      <c r="AK3" s="1">
        <f>IF(AND('GMT DATA'!AK3&lt;&gt;"NA",'GMT DATA'!AK3&lt;&gt;"Inf"),'GMT DATA'!AK3-'GMT DATA'!AJ3,"")</f>
        <v>4.3287638140000002</v>
      </c>
      <c r="AL3" s="1">
        <f>IF(AND('GMT DATA'!AL3&lt;&gt;"NA",'GMT DATA'!AL3&lt;&gt;"Inf"),'GMT DATA'!AM3-'GMT DATA'!AL3,"")</f>
        <v>3.9438538029999997</v>
      </c>
      <c r="AM3" s="1">
        <f>IF(AND('GMT DATA'!AM3&lt;&gt;"NA",'GMT DATA'!AM3&lt;&gt;"Inf"),'GMT DATA'!AM3,"")</f>
        <v>-5.2033333329999998</v>
      </c>
      <c r="AN3" s="1">
        <f>IF(AND('GMT DATA'!AN3&lt;&gt;"NA",'GMT DATA'!AN3&lt;&gt;"Inf"),'GMT DATA'!AN3-'GMT DATA'!AM3,"")</f>
        <v>3.9438538019999996</v>
      </c>
      <c r="AO3" s="1">
        <f>IF(AND('GMT DATA'!AO3&lt;&gt;"NA",'GMT DATA'!AO3&lt;&gt;"Inf"),'GMT DATA'!AP3-'GMT DATA'!AO3,"")</f>
        <v>5.2272040519999994</v>
      </c>
      <c r="AP3" s="1">
        <f>IF(AND('GMT DATA'!AP3&lt;&gt;"NA",'GMT DATA'!AP3&lt;&gt;"Inf"),'GMT DATA'!AP3,"")</f>
        <v>11.25404762</v>
      </c>
      <c r="AQ3" s="1">
        <f>IF(AND('GMT DATA'!AQ3&lt;&gt;"NA",'GMT DATA'!AQ3&lt;&gt;"Inf"),'GMT DATA'!AQ3-'GMT DATA'!AP3,"")</f>
        <v>5.2272040499999992</v>
      </c>
      <c r="AR3" s="1">
        <f>IF(AND('GMT DATA'!AR3&lt;&gt;"NA",'GMT DATA'!AR3&lt;&gt;"Inf"),'GMT DATA'!AS3-'GMT DATA'!AR3,"")</f>
        <v>2.8853202869999999</v>
      </c>
      <c r="AS3" s="1">
        <f>IF(AND('GMT DATA'!AS3&lt;&gt;"NA",'GMT DATA'!AS3&lt;&gt;"Inf"),'GMT DATA'!AS3,"")</f>
        <v>-4.8828571429999998</v>
      </c>
      <c r="AT3" s="1">
        <f>IF(AND('GMT DATA'!AT3&lt;&gt;"NA",'GMT DATA'!AT3&lt;&gt;"Inf"),'GMT DATA'!AT3-'GMT DATA'!AS3,"")</f>
        <v>2.8853202869999999</v>
      </c>
      <c r="AU3" s="1">
        <f>IF(AND('GMT DATA'!AU3&lt;&gt;"NA",'GMT DATA'!AU3&lt;&gt;"Inf"),'GMT DATA'!AV3-'GMT DATA'!AU3,"")</f>
        <v>3.8277265930000004</v>
      </c>
      <c r="AV3" s="1">
        <f>IF(AND('GMT DATA'!AV3&lt;&gt;"NA",'GMT DATA'!AV3&lt;&gt;"Inf"),'GMT DATA'!AV3,"")</f>
        <v>4.3890476190000003</v>
      </c>
      <c r="AW3" s="1">
        <f>IF(AND('GMT DATA'!AW3&lt;&gt;"NA",'GMT DATA'!AW3&lt;&gt;"Inf"),'GMT DATA'!AW3-'GMT DATA'!AV3,"")</f>
        <v>3.8277265930000004</v>
      </c>
      <c r="AX3" s="1">
        <f>IF(AND('GMT DATA'!AX3&lt;&gt;"NA",'GMT DATA'!AX3&lt;&gt;"Inf"),'GMT DATA'!AY3-'GMT DATA'!AX3,"")</f>
        <v>5.0233679740000001</v>
      </c>
      <c r="AY3" s="1">
        <f>IF(AND('GMT DATA'!AY3&lt;&gt;"NA",'GMT DATA'!AY3&lt;&gt;"Inf"),'GMT DATA'!AY3,"")</f>
        <v>9.2719047620000001</v>
      </c>
      <c r="AZ3" s="1">
        <f>IF(AND('GMT DATA'!AZ3&lt;&gt;"NA",'GMT DATA'!AZ3&lt;&gt;"Inf"),'GMT DATA'!AZ3-'GMT DATA'!AY3,"")</f>
        <v>5.0233679779999996</v>
      </c>
      <c r="BA3" s="1">
        <f>IF(AND('GMT DATA'!BA3&lt;&gt;"NA",'GMT DATA'!BA3&lt;&gt;"Inf"),'GMT DATA'!BB3-'GMT DATA'!BA3,"")</f>
        <v>80.983470100000005</v>
      </c>
      <c r="BB3" s="1">
        <f>IF(AND('GMT DATA'!BB3&lt;&gt;"NA",'GMT DATA'!BB3&lt;&gt;"Inf"),'GMT DATA'!BB3,"")</f>
        <v>214.1089135</v>
      </c>
      <c r="BC3" s="1">
        <f>IF(AND('GMT DATA'!BC3&lt;&gt;"NA",'GMT DATA'!BC3&lt;&gt;"Inf"),'GMT DATA'!BC3-'GMT DATA'!BB3,"")</f>
        <v>80.983470100000005</v>
      </c>
      <c r="BD3" s="1">
        <f>IF(AND('GMT DATA'!BD3&lt;&gt;"NA",'GMT DATA'!BD3&lt;&gt;"Inf"),'GMT DATA'!BE3-'GMT DATA'!BD3,"")</f>
        <v>69.605952500000001</v>
      </c>
      <c r="BE3" s="1">
        <f>IF(AND('GMT DATA'!BE3&lt;&gt;"NA",'GMT DATA'!BE3&lt;&gt;"Inf"),'GMT DATA'!BE3,"")</f>
        <v>171.7577909</v>
      </c>
      <c r="BF3" s="1">
        <f>IF(AND('GMT DATA'!BF3&lt;&gt;"NA",'GMT DATA'!BF3&lt;&gt;"Inf"),'GMT DATA'!BF3-'GMT DATA'!BE3,"")</f>
        <v>69.605952500000001</v>
      </c>
      <c r="BG3" s="1">
        <f>IF(AND('GMT DATA'!BG3&lt;&gt;"NA",'GMT DATA'!BG3&lt;&gt;"Inf"),'GMT DATA'!BH3-'GMT DATA'!BG3,"")</f>
        <v>67.089531179999994</v>
      </c>
      <c r="BH3" s="1">
        <f>IF(AND('GMT DATA'!BH3&lt;&gt;"NA",'GMT DATA'!BH3&lt;&gt;"Inf"),'GMT DATA'!BH3,"")</f>
        <v>162.69642669999999</v>
      </c>
      <c r="BI3" s="1">
        <f>IF(AND('GMT DATA'!BI3&lt;&gt;"NA",'GMT DATA'!BI3&lt;&gt;"Inf"),'GMT DATA'!BI3-'GMT DATA'!BH3,"")</f>
        <v>67.08953120000001</v>
      </c>
      <c r="BJ3" s="1">
        <f>IF(AND('GMT DATA'!BJ3&lt;&gt;"NA",'GMT DATA'!BJ3&lt;&gt;"Inf"),'GMT DATA'!BK3-'GMT DATA'!BJ3,"")</f>
        <v>64.586220470000001</v>
      </c>
      <c r="BK3" s="1">
        <f>IF(AND('GMT DATA'!BK3&lt;&gt;"NA",'GMT DATA'!BK3&lt;&gt;"Inf"),'GMT DATA'!BK3,"")</f>
        <v>153.3210775</v>
      </c>
      <c r="BL3" s="1">
        <f>IF(AND('GMT DATA'!BL3&lt;&gt;"NA",'GMT DATA'!BL3&lt;&gt;"Inf"),'GMT DATA'!BL3-'GMT DATA'!BK3,"")</f>
        <v>64.58622059999999</v>
      </c>
      <c r="BM3" s="1">
        <f>IF(AND('GMT DATA'!BM3&lt;&gt;"NA",'GMT DATA'!BM3&lt;&gt;"Inf"),'GMT DATA'!BN3-'GMT DATA'!BM3,"")</f>
        <v>56.293554529999994</v>
      </c>
      <c r="BN3" s="1">
        <f>IF(AND('GMT DATA'!BN3&lt;&gt;"NA",'GMT DATA'!BN3&lt;&gt;"Inf"),'GMT DATA'!BN3,"")</f>
        <v>123.1717379</v>
      </c>
      <c r="BO3" s="1">
        <f>IF(AND('GMT DATA'!BO3&lt;&gt;"NA",'GMT DATA'!BO3&lt;&gt;"Inf"),'GMT DATA'!BO3-'GMT DATA'!BN3,"")</f>
        <v>56.293554600000007</v>
      </c>
      <c r="BP3" s="1">
        <f>IF(AND('GMT DATA'!BP3&lt;&gt;"NA",'GMT DATA'!BP3&lt;&gt;"Inf"),'GMT DATA'!BQ3-'GMT DATA'!BP3,"")</f>
        <v>34.120155990000001</v>
      </c>
      <c r="BQ3" s="1">
        <f>IF(AND('GMT DATA'!BQ3&lt;&gt;"NA",'GMT DATA'!BQ3&lt;&gt;"Inf"),'GMT DATA'!BQ3,"")</f>
        <v>67.176201320000004</v>
      </c>
      <c r="BR3" s="1">
        <f>IF(AND('GMT DATA'!BR3&lt;&gt;"NA",'GMT DATA'!BR3&lt;&gt;"Inf"),'GMT DATA'!BR3-'GMT DATA'!BQ3,"")</f>
        <v>34.120155979999993</v>
      </c>
      <c r="BS3" s="1">
        <f>IF(AND('GMT DATA'!BS3&lt;&gt;"NA",'GMT DATA'!BS3&lt;&gt;"Inf"),'GMT DATA'!BT3-'GMT DATA'!BS3,"")</f>
        <v>166.17913829999998</v>
      </c>
      <c r="BT3" s="1">
        <f>IF(AND('GMT DATA'!BT3&lt;&gt;"NA",'GMT DATA'!BT3&lt;&gt;"Inf"),'GMT DATA'!BT3,"")</f>
        <v>-489.29179859999999</v>
      </c>
      <c r="BU3" s="1">
        <f>IF(AND('GMT DATA'!BU3&lt;&gt;"NA",'GMT DATA'!BU3&lt;&gt;"Inf"),'GMT DATA'!BU3-'GMT DATA'!BT3,"")</f>
        <v>166.17913829999998</v>
      </c>
      <c r="BV3" s="1">
        <f>IF(AND('GMT DATA'!BV3&lt;&gt;"NA",'GMT DATA'!BV3&lt;&gt;"Inf"),'GMT DATA'!BW3-'GMT DATA'!BV3,"")</f>
        <v>119.57752359999998</v>
      </c>
      <c r="BW3" s="1">
        <f>IF(AND('GMT DATA'!BW3&lt;&gt;"NA",'GMT DATA'!BW3&lt;&gt;"Inf"),'GMT DATA'!BW3,"")</f>
        <v>268.56303359999998</v>
      </c>
      <c r="BX3" s="1">
        <f>IF(AND('GMT DATA'!BX3&lt;&gt;"NA",'GMT DATA'!BX3&lt;&gt;"Inf"),'GMT DATA'!BX3-'GMT DATA'!BW3,"")</f>
        <v>119.57752360000001</v>
      </c>
      <c r="BY3" s="4">
        <f>IF(AND('GMT DATA'!BY3&lt;&gt;"NA",'GMT DATA'!BY3&lt;&gt;"Inf"),'GMT DATA'!BZ3-'GMT DATA'!BY3,"")</f>
        <v>9.6592984999999992E-2</v>
      </c>
      <c r="BZ3" s="4">
        <f>IF(AND('GMT DATA'!BZ3&lt;&gt;"NA",'GMT DATA'!BZ3&lt;&gt;"Inf"),'GMT DATA'!BZ3,"")</f>
        <v>6.1644882999999998E-2</v>
      </c>
      <c r="CA3" s="4">
        <f>IF(AND('GMT DATA'!CA3&lt;&gt;"NA",'GMT DATA'!CA3&lt;&gt;"Inf"),'GMT DATA'!CA3-'GMT DATA'!BZ3,"")</f>
        <v>9.6592985000000006E-2</v>
      </c>
      <c r="CB3" s="4">
        <f>IF(AND('GMT DATA'!CB3&lt;&gt;"NA",'GMT DATA'!CB3&lt;&gt;"Inf"),'GMT DATA'!CC3-'GMT DATA'!CB3,"")</f>
        <v>0.118237487</v>
      </c>
      <c r="CC3" s="4">
        <f>IF(AND('GMT DATA'!CC3&lt;&gt;"NA",'GMT DATA'!CC3&lt;&gt;"Inf"),'GMT DATA'!CC3,"")</f>
        <v>5.0472638E-2</v>
      </c>
      <c r="CD3" s="4">
        <f>IF(AND('GMT DATA'!CD3&lt;&gt;"NA",'GMT DATA'!CD3&lt;&gt;"Inf"),'GMT DATA'!CD3-'GMT DATA'!CC3,"")</f>
        <v>0.11823748799999999</v>
      </c>
      <c r="CE3" s="4">
        <f>IF(AND('GMT DATA'!CE3&lt;&gt;"NA",'GMT DATA'!CE3&lt;&gt;"Inf"),'GMT DATA'!CF3-'GMT DATA'!CE3,"")</f>
        <v>0.12437282799999999</v>
      </c>
      <c r="CF3" s="4">
        <f>IF(AND('GMT DATA'!CF3&lt;&gt;"NA",'GMT DATA'!CF3&lt;&gt;"Inf"),'GMT DATA'!CF3,"")</f>
        <v>6.4136897999999998E-2</v>
      </c>
      <c r="CG3" s="4">
        <f>IF(AND('GMT DATA'!CG3&lt;&gt;"NA",'GMT DATA'!CG3&lt;&gt;"Inf"),'GMT DATA'!CG3-'GMT DATA'!CF3,"")</f>
        <v>0.12437282699999999</v>
      </c>
      <c r="CH3" s="1">
        <f>IF(AND('GMT DATA'!CH3&lt;&gt;"NA",'GMT DATA'!CH3&lt;&gt;"Inf"),'GMT DATA'!CI3-'GMT DATA'!CH3,"")</f>
        <v>6.3768272000000001</v>
      </c>
      <c r="CI3" s="1">
        <f>IF(AND('GMT DATA'!CI3&lt;&gt;"NA",'GMT DATA'!CI3&lt;&gt;"Inf"),'GMT DATA'!CI3,"")</f>
        <v>3.778692854</v>
      </c>
      <c r="CJ3" s="1">
        <f>IF(AND('GMT DATA'!CJ3&lt;&gt;"NA",'GMT DATA'!CJ3&lt;&gt;"Inf"),'GMT DATA'!CJ3-'GMT DATA'!CI3,"")</f>
        <v>6.3768271959999998</v>
      </c>
      <c r="CK3" s="1">
        <f>IF(AND('GMT DATA'!CK3&lt;&gt;"NA",'GMT DATA'!CK3&lt;&gt;"Inf"),'GMT DATA'!CL3-'GMT DATA'!CK3,"")</f>
        <v>3.1194672560000001</v>
      </c>
      <c r="CL3" s="1">
        <f>IF(AND('GMT DATA'!CL3&lt;&gt;"NA",'GMT DATA'!CL3&lt;&gt;"Inf"),'GMT DATA'!CL3,"")</f>
        <v>-1.19452381</v>
      </c>
      <c r="CM3" s="1">
        <f>IF(AND('GMT DATA'!CM3&lt;&gt;"NA",'GMT DATA'!CM3&lt;&gt;"Inf"),'GMT DATA'!CM3-'GMT DATA'!CL3,"")</f>
        <v>3.1194672570000002</v>
      </c>
      <c r="CN3" s="1">
        <f>IF(AND('GMT DATA'!CN3&lt;&gt;"NA",'GMT DATA'!CN3&lt;&gt;"Inf"),'GMT DATA'!CO3-'GMT DATA'!CN3,"")</f>
        <v>3.415958936</v>
      </c>
      <c r="CO3" s="1">
        <f>IF(AND('GMT DATA'!CO3&lt;&gt;"NA",'GMT DATA'!CO3&lt;&gt;"Inf"),'GMT DATA'!CO3,"")</f>
        <v>-0.66880952400000004</v>
      </c>
      <c r="CP3" s="1">
        <f>IF(AND('GMT DATA'!CP3&lt;&gt;"NA",'GMT DATA'!CP3&lt;&gt;"Inf"),'GMT DATA'!CP3-'GMT DATA'!CO3,"")</f>
        <v>3.415958936</v>
      </c>
      <c r="CQ3" s="1">
        <f>IF(AND('GMT DATA'!CQ3&lt;&gt;"NA",'GMT DATA'!CQ3&lt;&gt;"Inf"),'GMT DATA'!CR3-'GMT DATA'!CQ3,"")</f>
        <v>4.440380803</v>
      </c>
      <c r="CR3" s="1">
        <f>IF(AND('GMT DATA'!CR3&lt;&gt;"NA",'GMT DATA'!CR3&lt;&gt;"Inf"),'GMT DATA'!CR3,"")</f>
        <v>2.0002380949999998</v>
      </c>
      <c r="CS3" s="1">
        <f>IF(AND('GMT DATA'!CS3&lt;&gt;"NA",'GMT DATA'!CS3&lt;&gt;"Inf"),'GMT DATA'!CS3-'GMT DATA'!CR3,"")</f>
        <v>4.4403808040000001</v>
      </c>
      <c r="CT3" s="1">
        <f>IF(AND('GMT DATA'!CT3&lt;&gt;"NA",'GMT DATA'!CT3&lt;&gt;"Inf"),'GMT DATA'!CU3-'GMT DATA'!CT3,"")</f>
        <v>0.22745799700000002</v>
      </c>
      <c r="CU3" s="1">
        <f>IF(AND('GMT DATA'!CU3&lt;&gt;"NA",'GMT DATA'!CU3&lt;&gt;"Inf"),'GMT DATA'!CU3,"")</f>
        <v>0.18880952400000001</v>
      </c>
      <c r="CV3" s="1">
        <f>IF(AND('GMT DATA'!CV3&lt;&gt;"NA",'GMT DATA'!CV3&lt;&gt;"Inf"),'GMT DATA'!CV3-'GMT DATA'!CU3,"")</f>
        <v>0.22745799699999997</v>
      </c>
      <c r="CW3" s="1">
        <f>IF(AND('GMT DATA'!CW3&lt;&gt;"NA",'GMT DATA'!CW3&lt;&gt;"Inf"),'GMT DATA'!CX3-'GMT DATA'!CW3,"")</f>
        <v>5.9003944000000003E-2</v>
      </c>
      <c r="CX3" s="1">
        <f>IF(AND('GMT DATA'!CX3&lt;&gt;"NA",'GMT DATA'!CX3&lt;&gt;"Inf"),'GMT DATA'!CX3,"")</f>
        <v>-4.4773329000000001E-2</v>
      </c>
      <c r="CY3" s="1">
        <f>IF(AND('GMT DATA'!CY3&lt;&gt;"NA",'GMT DATA'!CY3&lt;&gt;"Inf"),'GMT DATA'!CY3-'GMT DATA'!CX3,"")</f>
        <v>5.9003945000000002E-2</v>
      </c>
      <c r="CZ3" s="1">
        <f>IF(AND('GMT DATA'!CZ3&lt;&gt;"NA",'GMT DATA'!CZ3&lt;&gt;"Inf"),'GMT DATA'!DA3-'GMT DATA'!CZ3,"")</f>
        <v>2.262400043</v>
      </c>
      <c r="DA3" s="1">
        <f>IF(AND('GMT DATA'!DA3&lt;&gt;"NA",'GMT DATA'!DA3&lt;&gt;"Inf"),'GMT DATA'!DA3,"")</f>
        <v>2.251280849</v>
      </c>
      <c r="DB3" s="1">
        <f>IF(AND('GMT DATA'!DB3&lt;&gt;"NA",'GMT DATA'!DB3&lt;&gt;"Inf"),'GMT DATA'!DB3-'GMT DATA'!DA3,"")</f>
        <v>2.262400043</v>
      </c>
      <c r="DC3" s="1">
        <f>IF(AND('GMT DATA'!DC3&lt;&gt;"NA",'GMT DATA'!DC3&lt;&gt;"Inf"),'GMT DATA'!DD3-'GMT DATA'!DC3,"")</f>
        <v>17.077303100999998</v>
      </c>
      <c r="DD3" s="1">
        <f>IF(AND('GMT DATA'!DD3&lt;&gt;"NA",'GMT DATA'!DD3&lt;&gt;"Inf"),'GMT DATA'!DD3,"")</f>
        <v>1.4055766709999999</v>
      </c>
      <c r="DE3" s="1">
        <f>IF(AND('GMT DATA'!DE3&lt;&gt;"NA",'GMT DATA'!DE3&lt;&gt;"Inf"),'GMT DATA'!DE3-'GMT DATA'!DD3,"")</f>
        <v>17.077303109000002</v>
      </c>
    </row>
    <row r="4" spans="1:109">
      <c r="A4" t="str">
        <f>IF(AND('GMT DATA'!A4&lt;&gt;"NA",'GMT DATA'!A4&lt;&gt;"Inf"),'GMT DATA'!A4,"")</f>
        <v>+1.5C</v>
      </c>
      <c r="B4" s="1">
        <f>IF(AND('GMT DATA'!B4&lt;&gt;"NA",'GMT DATA'!B4&lt;&gt;"Inf"),'GMT DATA'!C4-'GMT DATA'!B4,"")</f>
        <v>1.3471235890000002</v>
      </c>
      <c r="C4" s="1">
        <f>IF(AND('GMT DATA'!C4&lt;&gt;"NA",'GMT DATA'!C4&lt;&gt;"Inf"),'GMT DATA'!C4,"")</f>
        <v>2.7847258450000001</v>
      </c>
      <c r="D4" s="1">
        <f>IF(AND('GMT DATA'!D4&lt;&gt;"NA",'GMT DATA'!D4&lt;&gt;"Inf"),'GMT DATA'!D4-'GMT DATA'!C4,"")</f>
        <v>1.3471235900000003</v>
      </c>
      <c r="E4" s="1">
        <f>IF(AND('GMT DATA'!E4&lt;&gt;"NA",'GMT DATA'!E4&lt;&gt;"Inf"),'GMT DATA'!F4-'GMT DATA'!E4,"")</f>
        <v>0.612062463</v>
      </c>
      <c r="F4" s="1">
        <f>IF(AND('GMT DATA'!F4&lt;&gt;"NA",'GMT DATA'!F4&lt;&gt;"Inf"),'GMT DATA'!F4,"")</f>
        <v>1.749057965</v>
      </c>
      <c r="G4" s="1">
        <f>IF(AND('GMT DATA'!G4&lt;&gt;"NA",'GMT DATA'!G4&lt;&gt;"Inf"),'GMT DATA'!G4-'GMT DATA'!F4,"")</f>
        <v>0.612062463</v>
      </c>
      <c r="H4" s="1">
        <f>IF(AND('GMT DATA'!H4&lt;&gt;"NA",'GMT DATA'!H4&lt;&gt;"Inf"),'GMT DATA'!I4-'GMT DATA'!H4,"")</f>
        <v>0.48197554000000009</v>
      </c>
      <c r="I4" s="1">
        <f>IF(AND('GMT DATA'!I4&lt;&gt;"NA",'GMT DATA'!I4&lt;&gt;"Inf"),'GMT DATA'!I4,"")</f>
        <v>1.688677234</v>
      </c>
      <c r="J4" s="1">
        <f>IF(AND('GMT DATA'!J4&lt;&gt;"NA",'GMT DATA'!J4&lt;&gt;"Inf"),'GMT DATA'!J4-'GMT DATA'!I4,"")</f>
        <v>0.48197554000000009</v>
      </c>
      <c r="K4" s="1">
        <f>IF(AND('GMT DATA'!K4&lt;&gt;"NA",'GMT DATA'!K4&lt;&gt;"Inf"),'GMT DATA'!L4-'GMT DATA'!K4,"")</f>
        <v>1.4986541230000001</v>
      </c>
      <c r="L4" s="1">
        <f>IF(AND('GMT DATA'!L4&lt;&gt;"NA",'GMT DATA'!L4&lt;&gt;"Inf"),'GMT DATA'!L4,"")</f>
        <v>2.8390318840000002</v>
      </c>
      <c r="M4" s="1">
        <f>IF(AND('GMT DATA'!M4&lt;&gt;"NA",'GMT DATA'!M4&lt;&gt;"Inf"),'GMT DATA'!M4-'GMT DATA'!L4,"")</f>
        <v>1.498654122</v>
      </c>
      <c r="N4" s="1">
        <f>IF(AND('GMT DATA'!N4&lt;&gt;"NA",'GMT DATA'!N4&lt;&gt;"Inf"),'GMT DATA'!O4-'GMT DATA'!N4,"")</f>
        <v>0.68563162200000005</v>
      </c>
      <c r="O4" s="1">
        <f>IF(AND('GMT DATA'!O4&lt;&gt;"NA",'GMT DATA'!O4&lt;&gt;"Inf"),'GMT DATA'!O4,"")</f>
        <v>1.772695117</v>
      </c>
      <c r="P4" s="1">
        <f>IF(AND('GMT DATA'!P4&lt;&gt;"NA",'GMT DATA'!P4&lt;&gt;"Inf"),'GMT DATA'!P4-'GMT DATA'!O4,"")</f>
        <v>0.68563162199999983</v>
      </c>
      <c r="Q4" s="1">
        <f>IF(AND('GMT DATA'!Q4&lt;&gt;"NA",'GMT DATA'!Q4&lt;&gt;"Inf"),'GMT DATA'!R4-'GMT DATA'!Q4,"")</f>
        <v>1.292692288</v>
      </c>
      <c r="R4" s="1">
        <f>IF(AND('GMT DATA'!R4&lt;&gt;"NA",'GMT DATA'!R4&lt;&gt;"Inf"),'GMT DATA'!R4,"")</f>
        <v>3.712349567</v>
      </c>
      <c r="S4" s="1">
        <f>IF(AND('GMT DATA'!S4&lt;&gt;"NA",'GMT DATA'!S4&lt;&gt;"Inf"),'GMT DATA'!S4-'GMT DATA'!R4,"")</f>
        <v>1.2926922869999999</v>
      </c>
      <c r="T4" s="1">
        <f>IF(AND('GMT DATA'!T4&lt;&gt;"NA",'GMT DATA'!T4&lt;&gt;"Inf"),'GMT DATA'!U4-'GMT DATA'!T4,"")</f>
        <v>0.69875657300000005</v>
      </c>
      <c r="U4" s="1">
        <f>IF(AND('GMT DATA'!U4&lt;&gt;"NA",'GMT DATA'!U4&lt;&gt;"Inf"),'GMT DATA'!U4,"")</f>
        <v>1.9825445230000001</v>
      </c>
      <c r="V4" s="1">
        <f>IF(AND('GMT DATA'!V4&lt;&gt;"NA",'GMT DATA'!V4&lt;&gt;"Inf"),'GMT DATA'!V4-'GMT DATA'!U4,"")</f>
        <v>0.69875657199999974</v>
      </c>
      <c r="W4" s="1">
        <f>IF(AND('GMT DATA'!W4&lt;&gt;"NA",'GMT DATA'!W4&lt;&gt;"Inf"),'GMT DATA'!X4-'GMT DATA'!W4,"")</f>
        <v>7.0087395820000005</v>
      </c>
      <c r="X4" s="1">
        <f>IF(AND('GMT DATA'!X4&lt;&gt;"NA",'GMT DATA'!X4&lt;&gt;"Inf"),'GMT DATA'!X4,"")</f>
        <v>14.80547619</v>
      </c>
      <c r="Y4" s="1">
        <f>IF(AND('GMT DATA'!Y4&lt;&gt;"NA",'GMT DATA'!Y4&lt;&gt;"Inf"),'GMT DATA'!Y4-'GMT DATA'!X4,"")</f>
        <v>7.0087395800000003</v>
      </c>
      <c r="Z4" s="1">
        <f>IF(AND('GMT DATA'!Z4&lt;&gt;"NA",'GMT DATA'!Z4&lt;&gt;"Inf"),'GMT DATA'!AA4-'GMT DATA'!Z4,"")</f>
        <v>2.7063876099999997</v>
      </c>
      <c r="AA4" s="1">
        <f>IF(AND('GMT DATA'!AA4&lt;&gt;"NA",'GMT DATA'!AA4&lt;&gt;"Inf"),'GMT DATA'!AA4,"")</f>
        <v>5.3640476189999999</v>
      </c>
      <c r="AB4" s="1">
        <f>IF(AND('GMT DATA'!AB4&lt;&gt;"NA",'GMT DATA'!AB4&lt;&gt;"Inf"),'GMT DATA'!AB4-'GMT DATA'!AA4,"")</f>
        <v>2.7063876099999993</v>
      </c>
      <c r="AC4" s="1">
        <f>IF(AND('GMT DATA'!AC4&lt;&gt;"NA",'GMT DATA'!AC4&lt;&gt;"Inf"),'GMT DATA'!AD4-'GMT DATA'!AC4,"")</f>
        <v>5.5220441200000003</v>
      </c>
      <c r="AD4" s="1">
        <f>IF(AND('GMT DATA'!AD4&lt;&gt;"NA",'GMT DATA'!AD4&lt;&gt;"Inf"),'GMT DATA'!AD4,"")</f>
        <v>-18.198333330000001</v>
      </c>
      <c r="AE4" s="1">
        <f>IF(AND('GMT DATA'!AE4&lt;&gt;"NA",'GMT DATA'!AE4&lt;&gt;"Inf"),'GMT DATA'!AE4-'GMT DATA'!AD4,"")</f>
        <v>5.5220441100000013</v>
      </c>
      <c r="AF4" s="1">
        <f>IF(AND('GMT DATA'!AF4&lt;&gt;"NA",'GMT DATA'!AF4&lt;&gt;"Inf"),'GMT DATA'!AG4-'GMT DATA'!AF4,"")</f>
        <v>5.1081331499999987</v>
      </c>
      <c r="AG4" s="1">
        <f>MAX(IF(AND('GMT DATA'!AG4&lt;&gt;"NA",'GMT DATA'!AG4&lt;&gt;"Inf"),'GMT DATA'!AG4,""),-AG$2)</f>
        <v>-13.411904760000001</v>
      </c>
      <c r="AH4" s="1">
        <f>MAX(0,MIN(IF(AND('GMT DATA'!AH4&lt;&gt;"NA",'GMT DATA'!AH4&lt;&gt;"Inf"),'GMT DATA'!AH4-'GMT DATA'!AG4,""),AG4+AG$2))</f>
        <v>5.1081331429999999</v>
      </c>
      <c r="AI4" s="1">
        <f>IF(AND('GMT DATA'!AI4&lt;&gt;"NA",'GMT DATA'!AI4&lt;&gt;"Inf"),'GMT DATA'!AJ4-'GMT DATA'!AI4,"")</f>
        <v>4.3106950270000004</v>
      </c>
      <c r="AJ4" s="1">
        <f>IF(AND('GMT DATA'!AJ4&lt;&gt;"NA",'GMT DATA'!AJ4&lt;&gt;"Inf"),'GMT DATA'!AJ4,"")</f>
        <v>10.81261905</v>
      </c>
      <c r="AK4" s="1">
        <f>IF(AND('GMT DATA'!AK4&lt;&gt;"NA",'GMT DATA'!AK4&lt;&gt;"Inf"),'GMT DATA'!AK4-'GMT DATA'!AJ4,"")</f>
        <v>4.3106950199999989</v>
      </c>
      <c r="AL4" s="1">
        <f>IF(AND('GMT DATA'!AL4&lt;&gt;"NA",'GMT DATA'!AL4&lt;&gt;"Inf"),'GMT DATA'!AM4-'GMT DATA'!AL4,"")</f>
        <v>5.2233649339999992</v>
      </c>
      <c r="AM4" s="1">
        <f>IF(AND('GMT DATA'!AM4&lt;&gt;"NA",'GMT DATA'!AM4&lt;&gt;"Inf"),'GMT DATA'!AM4,"")</f>
        <v>-8.0057142859999999</v>
      </c>
      <c r="AN4" s="1">
        <f>IF(AND('GMT DATA'!AN4&lt;&gt;"NA",'GMT DATA'!AN4&lt;&gt;"Inf"),'GMT DATA'!AN4-'GMT DATA'!AM4,"")</f>
        <v>5.2233649339999992</v>
      </c>
      <c r="AO4" s="1">
        <f>IF(AND('GMT DATA'!AO4&lt;&gt;"NA",'GMT DATA'!AO4&lt;&gt;"Inf"),'GMT DATA'!AP4-'GMT DATA'!AO4,"")</f>
        <v>6.9193237300000021</v>
      </c>
      <c r="AP4" s="1">
        <f>IF(AND('GMT DATA'!AP4&lt;&gt;"NA",'GMT DATA'!AP4&lt;&gt;"Inf"),'GMT DATA'!AP4,"")</f>
        <v>18.818333330000002</v>
      </c>
      <c r="AQ4" s="1">
        <f>IF(AND('GMT DATA'!AQ4&lt;&gt;"NA",'GMT DATA'!AQ4&lt;&gt;"Inf"),'GMT DATA'!AQ4-'GMT DATA'!AP4,"")</f>
        <v>6.9193237299999986</v>
      </c>
      <c r="AR4" s="1">
        <f>IF(AND('GMT DATA'!AR4&lt;&gt;"NA",'GMT DATA'!AR4&lt;&gt;"Inf"),'GMT DATA'!AS4-'GMT DATA'!AR4,"")</f>
        <v>3.1852931370000004</v>
      </c>
      <c r="AS4" s="1">
        <f>IF(AND('GMT DATA'!AS4&lt;&gt;"NA",'GMT DATA'!AS4&lt;&gt;"Inf"),'GMT DATA'!AS4,"")</f>
        <v>-7.3733333329999997</v>
      </c>
      <c r="AT4" s="1">
        <f>IF(AND('GMT DATA'!AT4&lt;&gt;"NA",'GMT DATA'!AT4&lt;&gt;"Inf"),'GMT DATA'!AT4-'GMT DATA'!AS4,"")</f>
        <v>3.1852931369999995</v>
      </c>
      <c r="AU4" s="1">
        <f>IF(AND('GMT DATA'!AU4&lt;&gt;"NA",'GMT DATA'!AU4&lt;&gt;"Inf"),'GMT DATA'!AV4-'GMT DATA'!AU4,"")</f>
        <v>3.6150703980000012</v>
      </c>
      <c r="AV4" s="1">
        <f>IF(AND('GMT DATA'!AV4&lt;&gt;"NA",'GMT DATA'!AV4&lt;&gt;"Inf"),'GMT DATA'!AV4,"")</f>
        <v>9.0747619050000008</v>
      </c>
      <c r="AW4" s="1">
        <f>IF(AND('GMT DATA'!AW4&lt;&gt;"NA",'GMT DATA'!AW4&lt;&gt;"Inf"),'GMT DATA'!AW4-'GMT DATA'!AV4,"")</f>
        <v>3.615070395</v>
      </c>
      <c r="AX4" s="1">
        <f>IF(AND('GMT DATA'!AX4&lt;&gt;"NA",'GMT DATA'!AX4&lt;&gt;"Inf"),'GMT DATA'!AY4-'GMT DATA'!AX4,"")</f>
        <v>5.0266849499999999</v>
      </c>
      <c r="AY4" s="1">
        <f>IF(AND('GMT DATA'!AY4&lt;&gt;"NA",'GMT DATA'!AY4&lt;&gt;"Inf"),'GMT DATA'!AY4,"")</f>
        <v>16.448095240000001</v>
      </c>
      <c r="AZ4" s="1">
        <f>IF(AND('GMT DATA'!AZ4&lt;&gt;"NA",'GMT DATA'!AZ4&lt;&gt;"Inf"),'GMT DATA'!AZ4-'GMT DATA'!AY4,"")</f>
        <v>5.0266849399999991</v>
      </c>
      <c r="BA4" s="1">
        <f>IF(AND('GMT DATA'!BA4&lt;&gt;"NA",'GMT DATA'!BA4&lt;&gt;"Inf"),'GMT DATA'!BB4-'GMT DATA'!BA4,"")</f>
        <v>99.849515699999984</v>
      </c>
      <c r="BB4" s="1">
        <f>IF(AND('GMT DATA'!BB4&lt;&gt;"NA",'GMT DATA'!BB4&lt;&gt;"Inf"),'GMT DATA'!BB4,"")</f>
        <v>354.0277931</v>
      </c>
      <c r="BC4" s="1">
        <f>IF(AND('GMT DATA'!BC4&lt;&gt;"NA",'GMT DATA'!BC4&lt;&gt;"Inf"),'GMT DATA'!BC4-'GMT DATA'!BB4,"")</f>
        <v>99.849515800000006</v>
      </c>
      <c r="BD4" s="1">
        <f>IF(AND('GMT DATA'!BD4&lt;&gt;"NA",'GMT DATA'!BD4&lt;&gt;"Inf"),'GMT DATA'!BE4-'GMT DATA'!BD4,"")</f>
        <v>84.445945499999993</v>
      </c>
      <c r="BE4" s="1">
        <f>IF(AND('GMT DATA'!BE4&lt;&gt;"NA",'GMT DATA'!BE4&lt;&gt;"Inf"),'GMT DATA'!BE4,"")</f>
        <v>287.78633059999999</v>
      </c>
      <c r="BF4" s="1">
        <f>IF(AND('GMT DATA'!BF4&lt;&gt;"NA",'GMT DATA'!BF4&lt;&gt;"Inf"),'GMT DATA'!BF4-'GMT DATA'!BE4,"")</f>
        <v>84.445945600000016</v>
      </c>
      <c r="BG4" s="1">
        <f>IF(AND('GMT DATA'!BG4&lt;&gt;"NA",'GMT DATA'!BG4&lt;&gt;"Inf"),'GMT DATA'!BH4-'GMT DATA'!BG4,"")</f>
        <v>80.942842200000001</v>
      </c>
      <c r="BH4" s="1">
        <f>IF(AND('GMT DATA'!BH4&lt;&gt;"NA",'GMT DATA'!BH4&lt;&gt;"Inf"),'GMT DATA'!BH4,"")</f>
        <v>273.12989429999999</v>
      </c>
      <c r="BI4" s="1">
        <f>IF(AND('GMT DATA'!BI4&lt;&gt;"NA",'GMT DATA'!BI4&lt;&gt;"Inf"),'GMT DATA'!BI4-'GMT DATA'!BH4,"")</f>
        <v>80.94284220000003</v>
      </c>
      <c r="BJ4" s="1">
        <f>IF(AND('GMT DATA'!BJ4&lt;&gt;"NA",'GMT DATA'!BJ4&lt;&gt;"Inf"),'GMT DATA'!BK4-'GMT DATA'!BJ4,"")</f>
        <v>77.561030800000026</v>
      </c>
      <c r="BK4" s="1">
        <f>IF(AND('GMT DATA'!BK4&lt;&gt;"NA",'GMT DATA'!BK4&lt;&gt;"Inf"),'GMT DATA'!BK4,"")</f>
        <v>257.84804430000003</v>
      </c>
      <c r="BL4" s="1">
        <f>IF(AND('GMT DATA'!BL4&lt;&gt;"NA",'GMT DATA'!BL4&lt;&gt;"Inf"),'GMT DATA'!BL4-'GMT DATA'!BK4,"")</f>
        <v>77.561030799999969</v>
      </c>
      <c r="BM4" s="1">
        <f>IF(AND('GMT DATA'!BM4&lt;&gt;"NA",'GMT DATA'!BM4&lt;&gt;"Inf"),'GMT DATA'!BN4-'GMT DATA'!BM4,"")</f>
        <v>67.115179299999994</v>
      </c>
      <c r="BN4" s="1">
        <f>IF(AND('GMT DATA'!BN4&lt;&gt;"NA",'GMT DATA'!BN4&lt;&gt;"Inf"),'GMT DATA'!BN4,"")</f>
        <v>208.7806793</v>
      </c>
      <c r="BO4" s="1">
        <f>IF(AND('GMT DATA'!BO4&lt;&gt;"NA",'GMT DATA'!BO4&lt;&gt;"Inf"),'GMT DATA'!BO4-'GMT DATA'!BN4,"")</f>
        <v>67.115179299999994</v>
      </c>
      <c r="BP4" s="1">
        <f>IF(AND('GMT DATA'!BP4&lt;&gt;"NA",'GMT DATA'!BP4&lt;&gt;"Inf"),'GMT DATA'!BQ4-'GMT DATA'!BP4,"")</f>
        <v>42.404167029999996</v>
      </c>
      <c r="BQ4" s="1">
        <f>IF(AND('GMT DATA'!BQ4&lt;&gt;"NA",'GMT DATA'!BQ4&lt;&gt;"Inf"),'GMT DATA'!BQ4,"")</f>
        <v>118.3920995</v>
      </c>
      <c r="BR4" s="1">
        <f>IF(AND('GMT DATA'!BR4&lt;&gt;"NA",'GMT DATA'!BR4&lt;&gt;"Inf"),'GMT DATA'!BR4-'GMT DATA'!BQ4,"")</f>
        <v>42.404167000000001</v>
      </c>
      <c r="BS4" s="1">
        <f>IF(AND('GMT DATA'!BS4&lt;&gt;"NA",'GMT DATA'!BS4&lt;&gt;"Inf"),'GMT DATA'!BT4-'GMT DATA'!BS4,"")</f>
        <v>210.86182570000005</v>
      </c>
      <c r="BT4" s="1">
        <f>IF(AND('GMT DATA'!BT4&lt;&gt;"NA",'GMT DATA'!BT4&lt;&gt;"Inf"),'GMT DATA'!BT4,"")</f>
        <v>-750.11045679999995</v>
      </c>
      <c r="BU4" s="1">
        <f>IF(AND('GMT DATA'!BU4&lt;&gt;"NA",'GMT DATA'!BU4&lt;&gt;"Inf"),'GMT DATA'!BU4-'GMT DATA'!BT4,"")</f>
        <v>210.86182569999994</v>
      </c>
      <c r="BV4" s="1">
        <f>IF(AND('GMT DATA'!BV4&lt;&gt;"NA",'GMT DATA'!BV4&lt;&gt;"Inf"),'GMT DATA'!BW4-'GMT DATA'!BV4,"")</f>
        <v>128.2452748</v>
      </c>
      <c r="BW4" s="1">
        <f>IF(AND('GMT DATA'!BW4&lt;&gt;"NA",'GMT DATA'!BW4&lt;&gt;"Inf"),'GMT DATA'!BW4,"")</f>
        <v>458.75285730000002</v>
      </c>
      <c r="BX4" s="1">
        <f>IF(AND('GMT DATA'!BX4&lt;&gt;"NA",'GMT DATA'!BX4&lt;&gt;"Inf"),'GMT DATA'!BX4-'GMT DATA'!BW4,"")</f>
        <v>128.24527489999997</v>
      </c>
      <c r="BY4" s="4">
        <f>IF(AND('GMT DATA'!BY4&lt;&gt;"NA",'GMT DATA'!BY4&lt;&gt;"Inf"),'GMT DATA'!BZ4-'GMT DATA'!BY4,"")</f>
        <v>7.4739219999999995E-2</v>
      </c>
      <c r="BZ4" s="4">
        <f>IF(AND('GMT DATA'!BZ4&lt;&gt;"NA",'GMT DATA'!BZ4&lt;&gt;"Inf"),'GMT DATA'!BZ4,"")</f>
        <v>0.126132894</v>
      </c>
      <c r="CA4" s="4">
        <f>IF(AND('GMT DATA'!CA4&lt;&gt;"NA",'GMT DATA'!CA4&lt;&gt;"Inf"),'GMT DATA'!CA4-'GMT DATA'!BZ4,"")</f>
        <v>7.4739219999999995E-2</v>
      </c>
      <c r="CB4" s="4">
        <f>IF(AND('GMT DATA'!CB4&lt;&gt;"NA",'GMT DATA'!CB4&lt;&gt;"Inf"),'GMT DATA'!CC4-'GMT DATA'!CB4,"")</f>
        <v>0.12432358099999999</v>
      </c>
      <c r="CC4" s="4">
        <f>IF(AND('GMT DATA'!CC4&lt;&gt;"NA",'GMT DATA'!CC4&lt;&gt;"Inf"),'GMT DATA'!CC4,"")</f>
        <v>0.14076164999999999</v>
      </c>
      <c r="CD4" s="4">
        <f>IF(AND('GMT DATA'!CD4&lt;&gt;"NA",'GMT DATA'!CD4&lt;&gt;"Inf"),'GMT DATA'!CD4-'GMT DATA'!CC4,"")</f>
        <v>0.12432358000000002</v>
      </c>
      <c r="CE4" s="4">
        <f>IF(AND('GMT DATA'!CE4&lt;&gt;"NA",'GMT DATA'!CE4&lt;&gt;"Inf"),'GMT DATA'!CF4-'GMT DATA'!CE4,"")</f>
        <v>0.12074407000000001</v>
      </c>
      <c r="CF4" s="4">
        <f>IF(AND('GMT DATA'!CF4&lt;&gt;"NA",'GMT DATA'!CF4&lt;&gt;"Inf"),'GMT DATA'!CF4,"")</f>
        <v>0.131796937</v>
      </c>
      <c r="CG4" s="4">
        <f>IF(AND('GMT DATA'!CG4&lt;&gt;"NA",'GMT DATA'!CG4&lt;&gt;"Inf"),'GMT DATA'!CG4-'GMT DATA'!CF4,"")</f>
        <v>0.12074406999999998</v>
      </c>
      <c r="CH4" s="1">
        <f>IF(AND('GMT DATA'!CH4&lt;&gt;"NA",'GMT DATA'!CH4&lt;&gt;"Inf"),'GMT DATA'!CI4-'GMT DATA'!CH4,"")</f>
        <v>8.5690611319999999</v>
      </c>
      <c r="CI4" s="1">
        <f>IF(AND('GMT DATA'!CI4&lt;&gt;"NA",'GMT DATA'!CI4&lt;&gt;"Inf"),'GMT DATA'!CI4,"")</f>
        <v>6.4931690609999997</v>
      </c>
      <c r="CJ4" s="1">
        <f>IF(AND('GMT DATA'!CJ4&lt;&gt;"NA",'GMT DATA'!CJ4&lt;&gt;"Inf"),'GMT DATA'!CJ4-'GMT DATA'!CI4,"")</f>
        <v>8.5690611289999996</v>
      </c>
      <c r="CK4" s="1">
        <f>IF(AND('GMT DATA'!CK4&lt;&gt;"NA",'GMT DATA'!CK4&lt;&gt;"Inf"),'GMT DATA'!CL4-'GMT DATA'!CK4,"")</f>
        <v>2.83874161</v>
      </c>
      <c r="CL4" s="1">
        <f>IF(AND('GMT DATA'!CL4&lt;&gt;"NA",'GMT DATA'!CL4&lt;&gt;"Inf"),'GMT DATA'!CL4,"")</f>
        <v>-2.313571429</v>
      </c>
      <c r="CM4" s="1">
        <f>IF(AND('GMT DATA'!CM4&lt;&gt;"NA",'GMT DATA'!CM4&lt;&gt;"Inf"),'GMT DATA'!CM4-'GMT DATA'!CL4,"")</f>
        <v>2.8387416110000001</v>
      </c>
      <c r="CN4" s="1">
        <f>IF(AND('GMT DATA'!CN4&lt;&gt;"NA",'GMT DATA'!CN4&lt;&gt;"Inf"),'GMT DATA'!CO4-'GMT DATA'!CN4,"")</f>
        <v>3.5336503090000004</v>
      </c>
      <c r="CO4" s="1">
        <f>IF(AND('GMT DATA'!CO4&lt;&gt;"NA",'GMT DATA'!CO4&lt;&gt;"Inf"),'GMT DATA'!CO4,"")</f>
        <v>-1.956904762</v>
      </c>
      <c r="CP4" s="1">
        <f>IF(AND('GMT DATA'!CP4&lt;&gt;"NA",'GMT DATA'!CP4&lt;&gt;"Inf"),'GMT DATA'!CP4-'GMT DATA'!CO4,"")</f>
        <v>3.533650309</v>
      </c>
      <c r="CQ4" s="1">
        <f>IF(AND('GMT DATA'!CQ4&lt;&gt;"NA",'GMT DATA'!CQ4&lt;&gt;"Inf"),'GMT DATA'!CR4-'GMT DATA'!CQ4,"")</f>
        <v>3.8239527740000003</v>
      </c>
      <c r="CR4" s="1">
        <f>IF(AND('GMT DATA'!CR4&lt;&gt;"NA",'GMT DATA'!CR4&lt;&gt;"Inf"),'GMT DATA'!CR4,"")</f>
        <v>4.2145238100000002</v>
      </c>
      <c r="CS4" s="1">
        <f>IF(AND('GMT DATA'!CS4&lt;&gt;"NA",'GMT DATA'!CS4&lt;&gt;"Inf"),'GMT DATA'!CS4-'GMT DATA'!CR4,"")</f>
        <v>3.8239527729999994</v>
      </c>
      <c r="CT4" s="1">
        <f>IF(AND('GMT DATA'!CT4&lt;&gt;"NA",'GMT DATA'!CT4&lt;&gt;"Inf"),'GMT DATA'!CU4-'GMT DATA'!CT4,"")</f>
        <v>0.40906098199999996</v>
      </c>
      <c r="CU4" s="1">
        <f>IF(AND('GMT DATA'!CU4&lt;&gt;"NA",'GMT DATA'!CU4&lt;&gt;"Inf"),'GMT DATA'!CU4,"")</f>
        <v>0.35071428599999999</v>
      </c>
      <c r="CV4" s="1">
        <f>IF(AND('GMT DATA'!CV4&lt;&gt;"NA",'GMT DATA'!CV4&lt;&gt;"Inf"),'GMT DATA'!CV4-'GMT DATA'!CU4,"")</f>
        <v>0.40906098099999999</v>
      </c>
      <c r="CW4" s="1">
        <f>IF(AND('GMT DATA'!CW4&lt;&gt;"NA",'GMT DATA'!CW4&lt;&gt;"Inf"),'GMT DATA'!CX4-'GMT DATA'!CW4,"")</f>
        <v>5.4900679999999993E-2</v>
      </c>
      <c r="CX4" s="1">
        <f>IF(AND('GMT DATA'!CX4&lt;&gt;"NA",'GMT DATA'!CX4&lt;&gt;"Inf"),'GMT DATA'!CX4,"")</f>
        <v>-8.3073886E-2</v>
      </c>
      <c r="CY4" s="1">
        <f>IF(AND('GMT DATA'!CY4&lt;&gt;"NA",'GMT DATA'!CY4&lt;&gt;"Inf"),'GMT DATA'!CY4-'GMT DATA'!CX4,"")</f>
        <v>5.4900681E-2</v>
      </c>
      <c r="CZ4" s="1">
        <f>IF(AND('GMT DATA'!CZ4&lt;&gt;"NA",'GMT DATA'!CZ4&lt;&gt;"Inf"),'GMT DATA'!DA4-'GMT DATA'!CZ4,"")</f>
        <v>1.8247182080000002</v>
      </c>
      <c r="DA4" s="1">
        <f>IF(AND('GMT DATA'!DA4&lt;&gt;"NA",'GMT DATA'!DA4&lt;&gt;"Inf"),'GMT DATA'!DA4,"")</f>
        <v>2.5335915440000001</v>
      </c>
      <c r="DB4" s="1">
        <f>IF(AND('GMT DATA'!DB4&lt;&gt;"NA",'GMT DATA'!DB4&lt;&gt;"Inf"),'GMT DATA'!DB4-'GMT DATA'!DA4,"")</f>
        <v>1.8247182080000002</v>
      </c>
      <c r="DC4" s="1">
        <f>IF(AND('GMT DATA'!DC4&lt;&gt;"NA",'GMT DATA'!DC4&lt;&gt;"Inf"),'GMT DATA'!DD4-'GMT DATA'!DC4,"")</f>
        <v>13.189088671</v>
      </c>
      <c r="DD4" s="1">
        <f>IF(AND('GMT DATA'!DD4&lt;&gt;"NA",'GMT DATA'!DD4&lt;&gt;"Inf"),'GMT DATA'!DD4,"")</f>
        <v>-2.0095782990000002</v>
      </c>
      <c r="DE4" s="1">
        <f>IF(AND('GMT DATA'!DE4&lt;&gt;"NA",'GMT DATA'!DE4&lt;&gt;"Inf"),'GMT DATA'!DE4-'GMT DATA'!DD4,"")</f>
        <v>13.189088669</v>
      </c>
    </row>
    <row r="5" spans="1:109">
      <c r="A5" t="str">
        <f>IF(AND('GMT DATA'!A5&lt;&gt;"NA",'GMT DATA'!A5&lt;&gt;"Inf"),'GMT DATA'!A5,"")</f>
        <v>+2C</v>
      </c>
      <c r="B5" s="1">
        <f>IF(AND('GMT DATA'!B5&lt;&gt;"NA",'GMT DATA'!B5&lt;&gt;"Inf"),'GMT DATA'!C5-'GMT DATA'!B5,"")</f>
        <v>1.4667644689999997</v>
      </c>
      <c r="C5" s="1">
        <f>IF(AND('GMT DATA'!C5&lt;&gt;"NA",'GMT DATA'!C5&lt;&gt;"Inf"),'GMT DATA'!C5,"")</f>
        <v>4.1834594699999998</v>
      </c>
      <c r="D5" s="1">
        <f>IF(AND('GMT DATA'!D5&lt;&gt;"NA",'GMT DATA'!D5&lt;&gt;"Inf"),'GMT DATA'!D5-'GMT DATA'!C5,"")</f>
        <v>1.4667644690000001</v>
      </c>
      <c r="E5" s="1">
        <f>IF(AND('GMT DATA'!E5&lt;&gt;"NA",'GMT DATA'!E5&lt;&gt;"Inf"),'GMT DATA'!F5-'GMT DATA'!E5,"")</f>
        <v>0.72485033799999998</v>
      </c>
      <c r="F5" s="1">
        <f>IF(AND('GMT DATA'!F5&lt;&gt;"NA",'GMT DATA'!F5&lt;&gt;"Inf"),'GMT DATA'!F5,"")</f>
        <v>2.698444882</v>
      </c>
      <c r="G5" s="1">
        <f>IF(AND('GMT DATA'!G5&lt;&gt;"NA",'GMT DATA'!G5&lt;&gt;"Inf"),'GMT DATA'!G5-'GMT DATA'!F5,"")</f>
        <v>0.72485033799999998</v>
      </c>
      <c r="H5" s="1">
        <f>IF(AND('GMT DATA'!H5&lt;&gt;"NA",'GMT DATA'!H5&lt;&gt;"Inf"),'GMT DATA'!I5-'GMT DATA'!H5,"")</f>
        <v>0.63231386499999997</v>
      </c>
      <c r="I5" s="1">
        <f>IF(AND('GMT DATA'!I5&lt;&gt;"NA",'GMT DATA'!I5&lt;&gt;"Inf"),'GMT DATA'!I5,"")</f>
        <v>2.6083338039999999</v>
      </c>
      <c r="J5" s="1">
        <f>IF(AND('GMT DATA'!J5&lt;&gt;"NA",'GMT DATA'!J5&lt;&gt;"Inf"),'GMT DATA'!J5-'GMT DATA'!I5,"")</f>
        <v>0.63231386399999989</v>
      </c>
      <c r="K5" s="1">
        <f>IF(AND('GMT DATA'!K5&lt;&gt;"NA",'GMT DATA'!K5&lt;&gt;"Inf"),'GMT DATA'!L5-'GMT DATA'!K5,"")</f>
        <v>1.9435058759999997</v>
      </c>
      <c r="L5" s="1">
        <f>IF(AND('GMT DATA'!L5&lt;&gt;"NA",'GMT DATA'!L5&lt;&gt;"Inf"),'GMT DATA'!L5,"")</f>
        <v>4.3930176029999997</v>
      </c>
      <c r="M5" s="1">
        <f>IF(AND('GMT DATA'!M5&lt;&gt;"NA",'GMT DATA'!M5&lt;&gt;"Inf"),'GMT DATA'!M5-'GMT DATA'!L5,"")</f>
        <v>1.9435058760000006</v>
      </c>
      <c r="N5" s="1">
        <f>IF(AND('GMT DATA'!N5&lt;&gt;"NA",'GMT DATA'!N5&lt;&gt;"Inf"),'GMT DATA'!O5-'GMT DATA'!N5,"")</f>
        <v>0.74456059200000002</v>
      </c>
      <c r="O5" s="1">
        <f>IF(AND('GMT DATA'!O5&lt;&gt;"NA",'GMT DATA'!O5&lt;&gt;"Inf"),'GMT DATA'!O5,"")</f>
        <v>2.7906779610000001</v>
      </c>
      <c r="P5" s="1">
        <f>IF(AND('GMT DATA'!P5&lt;&gt;"NA",'GMT DATA'!P5&lt;&gt;"Inf"),'GMT DATA'!P5-'GMT DATA'!O5,"")</f>
        <v>0.74456059200000002</v>
      </c>
      <c r="Q5" s="1">
        <f>IF(AND('GMT DATA'!Q5&lt;&gt;"NA",'GMT DATA'!Q5&lt;&gt;"Inf"),'GMT DATA'!R5-'GMT DATA'!Q5,"")</f>
        <v>1.6619144720000003</v>
      </c>
      <c r="R5" s="1">
        <f>IF(AND('GMT DATA'!R5&lt;&gt;"NA",'GMT DATA'!R5&lt;&gt;"Inf"),'GMT DATA'!R5,"")</f>
        <v>5.6116755090000003</v>
      </c>
      <c r="S5" s="1">
        <f>IF(AND('GMT DATA'!S5&lt;&gt;"NA",'GMT DATA'!S5&lt;&gt;"Inf"),'GMT DATA'!S5-'GMT DATA'!R5,"")</f>
        <v>1.6619144729999995</v>
      </c>
      <c r="T5" s="1">
        <f>IF(AND('GMT DATA'!T5&lt;&gt;"NA",'GMT DATA'!T5&lt;&gt;"Inf"),'GMT DATA'!U5-'GMT DATA'!T5,"")</f>
        <v>0.91752258200000014</v>
      </c>
      <c r="U5" s="1">
        <f>IF(AND('GMT DATA'!U5&lt;&gt;"NA",'GMT DATA'!U5&lt;&gt;"Inf"),'GMT DATA'!U5,"")</f>
        <v>3.104755216</v>
      </c>
      <c r="V5" s="1">
        <f>IF(AND('GMT DATA'!V5&lt;&gt;"NA",'GMT DATA'!V5&lt;&gt;"Inf"),'GMT DATA'!V5-'GMT DATA'!U5,"")</f>
        <v>0.91752258200000014</v>
      </c>
      <c r="W5" s="1">
        <f>IF(AND('GMT DATA'!W5&lt;&gt;"NA",'GMT DATA'!W5&lt;&gt;"Inf"),'GMT DATA'!X5-'GMT DATA'!W5,"")</f>
        <v>9.4658831499999998</v>
      </c>
      <c r="X5" s="1">
        <f>IF(AND('GMT DATA'!X5&lt;&gt;"NA",'GMT DATA'!X5&lt;&gt;"Inf"),'GMT DATA'!X5,"")</f>
        <v>24.403095239999999</v>
      </c>
      <c r="Y5" s="1">
        <f>IF(AND('GMT DATA'!Y5&lt;&gt;"NA",'GMT DATA'!Y5&lt;&gt;"Inf"),'GMT DATA'!Y5-'GMT DATA'!X5,"")</f>
        <v>9.4658831400000025</v>
      </c>
      <c r="Z5" s="1">
        <f>IF(AND('GMT DATA'!Z5&lt;&gt;"NA",'GMT DATA'!Z5&lt;&gt;"Inf"),'GMT DATA'!AA5-'GMT DATA'!Z5,"")</f>
        <v>4.555423233</v>
      </c>
      <c r="AA5" s="1">
        <f>IF(AND('GMT DATA'!AA5&lt;&gt;"NA",'GMT DATA'!AA5&lt;&gt;"Inf"),'GMT DATA'!AA5,"")</f>
        <v>9.8140476190000001</v>
      </c>
      <c r="AB5" s="1">
        <f>IF(AND('GMT DATA'!AB5&lt;&gt;"NA",'GMT DATA'!AB5&lt;&gt;"Inf"),'GMT DATA'!AB5-'GMT DATA'!AA5,"")</f>
        <v>4.5554232310000007</v>
      </c>
      <c r="AC5" s="1">
        <f>IF(AND('GMT DATA'!AC5&lt;&gt;"NA",'GMT DATA'!AC5&lt;&gt;"Inf"),'GMT DATA'!AD5-'GMT DATA'!AC5,"")</f>
        <v>5.8402644599999967</v>
      </c>
      <c r="AD5" s="1">
        <f>IF(AND('GMT DATA'!AD5&lt;&gt;"NA",'GMT DATA'!AD5&lt;&gt;"Inf"),'GMT DATA'!AD5,"")</f>
        <v>-27.222142860000002</v>
      </c>
      <c r="AE5" s="1">
        <f>IF(AND('GMT DATA'!AE5&lt;&gt;"NA",'GMT DATA'!AE5&lt;&gt;"Inf"),'GMT DATA'!AE5-'GMT DATA'!AD5,"")</f>
        <v>5.840264470000001</v>
      </c>
      <c r="AF5" s="1">
        <f>IF(AND('GMT DATA'!AF5&lt;&gt;"NA",'GMT DATA'!AF5&lt;&gt;"Inf"),'GMT DATA'!AG5-'GMT DATA'!AF5,"")</f>
        <v>5.1510174999999983</v>
      </c>
      <c r="AG5" s="1">
        <f>MAX(IF(AND('GMT DATA'!AG5&lt;&gt;"NA",'GMT DATA'!AG5&lt;&gt;"Inf"),'GMT DATA'!AG5,""),-AG$2)</f>
        <v>-18.297619050000002</v>
      </c>
      <c r="AH5" s="1">
        <f>MAX(0,MIN(IF(AND('GMT DATA'!AH5&lt;&gt;"NA",'GMT DATA'!AH5&lt;&gt;"Inf"),'GMT DATA'!AH5-'GMT DATA'!AG5,""),AG5+AG$2))</f>
        <v>5.1510175000000018</v>
      </c>
      <c r="AI5" s="1">
        <f>IF(AND('GMT DATA'!AI5&lt;&gt;"NA",'GMT DATA'!AI5&lt;&gt;"Inf"),'GMT DATA'!AJ5-'GMT DATA'!AI5,"")</f>
        <v>4.5814771200000006</v>
      </c>
      <c r="AJ5" s="1">
        <f>IF(AND('GMT DATA'!AJ5&lt;&gt;"NA",'GMT DATA'!AJ5&lt;&gt;"Inf"),'GMT DATA'!AJ5,"")</f>
        <v>15.50309524</v>
      </c>
      <c r="AK5" s="1">
        <f>IF(AND('GMT DATA'!AK5&lt;&gt;"NA",'GMT DATA'!AK5&lt;&gt;"Inf"),'GMT DATA'!AK5-'GMT DATA'!AJ5,"")</f>
        <v>4.5814771199999988</v>
      </c>
      <c r="AL5" s="1">
        <f>IF(AND('GMT DATA'!AL5&lt;&gt;"NA",'GMT DATA'!AL5&lt;&gt;"Inf"),'GMT DATA'!AM5-'GMT DATA'!AL5,"")</f>
        <v>5.15894428</v>
      </c>
      <c r="AM5" s="1">
        <f>IF(AND('GMT DATA'!AM5&lt;&gt;"NA",'GMT DATA'!AM5&lt;&gt;"Inf"),'GMT DATA'!AM5,"")</f>
        <v>-13.060476189999999</v>
      </c>
      <c r="AN5" s="1">
        <f>IF(AND('GMT DATA'!AN5&lt;&gt;"NA",'GMT DATA'!AN5&lt;&gt;"Inf"),'GMT DATA'!AN5-'GMT DATA'!AM5,"")</f>
        <v>5.1589442759999988</v>
      </c>
      <c r="AO5" s="1">
        <f>IF(AND('GMT DATA'!AO5&lt;&gt;"NA",'GMT DATA'!AO5&lt;&gt;"Inf"),'GMT DATA'!AP5-'GMT DATA'!AO5,"")</f>
        <v>7.6139806599999993</v>
      </c>
      <c r="AP5" s="1">
        <f>IF(AND('GMT DATA'!AP5&lt;&gt;"NA",'GMT DATA'!AP5&lt;&gt;"Inf"),'GMT DATA'!AP5,"")</f>
        <v>28.56357143</v>
      </c>
      <c r="AQ5" s="1">
        <f>IF(AND('GMT DATA'!AQ5&lt;&gt;"NA",'GMT DATA'!AQ5&lt;&gt;"Inf"),'GMT DATA'!AQ5-'GMT DATA'!AP5,"")</f>
        <v>7.6139806599999993</v>
      </c>
      <c r="AR5" s="1">
        <f>IF(AND('GMT DATA'!AR5&lt;&gt;"NA",'GMT DATA'!AR5&lt;&gt;"Inf"),'GMT DATA'!AS5-'GMT DATA'!AR5,"")</f>
        <v>3.7398067369999985</v>
      </c>
      <c r="AS5" s="1">
        <f>IF(AND('GMT DATA'!AS5&lt;&gt;"NA",'GMT DATA'!AS5&lt;&gt;"Inf"),'GMT DATA'!AS5,"")</f>
        <v>-8.8828571430000007</v>
      </c>
      <c r="AT5" s="1">
        <f>IF(AND('GMT DATA'!AT5&lt;&gt;"NA",'GMT DATA'!AT5&lt;&gt;"Inf"),'GMT DATA'!AT5-'GMT DATA'!AS5,"")</f>
        <v>3.7398067380000004</v>
      </c>
      <c r="AU5" s="1">
        <f>IF(AND('GMT DATA'!AU5&lt;&gt;"NA",'GMT DATA'!AU5&lt;&gt;"Inf"),'GMT DATA'!AV5-'GMT DATA'!AU5,"")</f>
        <v>4.2041818719999995</v>
      </c>
      <c r="AV5" s="1">
        <f>IF(AND('GMT DATA'!AV5&lt;&gt;"NA",'GMT DATA'!AV5&lt;&gt;"Inf"),'GMT DATA'!AV5,"")</f>
        <v>12.10333333</v>
      </c>
      <c r="AW5" s="1">
        <f>IF(AND('GMT DATA'!AW5&lt;&gt;"NA",'GMT DATA'!AW5&lt;&gt;"Inf"),'GMT DATA'!AW5-'GMT DATA'!AV5,"")</f>
        <v>4.2041818799999984</v>
      </c>
      <c r="AX5" s="1">
        <f>IF(AND('GMT DATA'!AX5&lt;&gt;"NA",'GMT DATA'!AX5&lt;&gt;"Inf"),'GMT DATA'!AY5-'GMT DATA'!AX5,"")</f>
        <v>5.194822150000002</v>
      </c>
      <c r="AY5" s="1">
        <f>IF(AND('GMT DATA'!AY5&lt;&gt;"NA",'GMT DATA'!AY5&lt;&gt;"Inf"),'GMT DATA'!AY5,"")</f>
        <v>20.986190480000001</v>
      </c>
      <c r="AZ5" s="1">
        <f>IF(AND('GMT DATA'!AZ5&lt;&gt;"NA",'GMT DATA'!AZ5&lt;&gt;"Inf"),'GMT DATA'!AZ5-'GMT DATA'!AY5,"")</f>
        <v>5.1948221399999994</v>
      </c>
      <c r="BA5" s="1">
        <f>IF(AND('GMT DATA'!BA5&lt;&gt;"NA",'GMT DATA'!BA5&lt;&gt;"Inf"),'GMT DATA'!BB5-'GMT DATA'!BA5,"")</f>
        <v>121.0146608</v>
      </c>
      <c r="BB5" s="1">
        <f>IF(AND('GMT DATA'!BB5&lt;&gt;"NA",'GMT DATA'!BB5&lt;&gt;"Inf"),'GMT DATA'!BB5,"")</f>
        <v>531.42659509999999</v>
      </c>
      <c r="BC5" s="1">
        <f>IF(AND('GMT DATA'!BC5&lt;&gt;"NA",'GMT DATA'!BC5&lt;&gt;"Inf"),'GMT DATA'!BC5-'GMT DATA'!BB5,"")</f>
        <v>121.01466089999997</v>
      </c>
      <c r="BD5" s="1">
        <f>IF(AND('GMT DATA'!BD5&lt;&gt;"NA",'GMT DATA'!BD5&lt;&gt;"Inf"),'GMT DATA'!BE5-'GMT DATA'!BD5,"")</f>
        <v>106.57549030000001</v>
      </c>
      <c r="BE5" s="1">
        <f>IF(AND('GMT DATA'!BE5&lt;&gt;"NA",'GMT DATA'!BE5&lt;&gt;"Inf"),'GMT DATA'!BE5,"")</f>
        <v>441.8189246</v>
      </c>
      <c r="BF5" s="1">
        <f>IF(AND('GMT DATA'!BF5&lt;&gt;"NA",'GMT DATA'!BF5&lt;&gt;"Inf"),'GMT DATA'!BF5-'GMT DATA'!BE5,"")</f>
        <v>106.57549020000005</v>
      </c>
      <c r="BG5" s="1">
        <f>IF(AND('GMT DATA'!BG5&lt;&gt;"NA",'GMT DATA'!BG5&lt;&gt;"Inf"),'GMT DATA'!BH5-'GMT DATA'!BG5,"")</f>
        <v>103.18501989999999</v>
      </c>
      <c r="BH5" s="1">
        <f>IF(AND('GMT DATA'!BH5&lt;&gt;"NA",'GMT DATA'!BH5&lt;&gt;"Inf"),'GMT DATA'!BH5,"")</f>
        <v>421.67908629999999</v>
      </c>
      <c r="BI5" s="1">
        <f>IF(AND('GMT DATA'!BI5&lt;&gt;"NA",'GMT DATA'!BI5&lt;&gt;"Inf"),'GMT DATA'!BI5-'GMT DATA'!BH5,"")</f>
        <v>103.18501990000004</v>
      </c>
      <c r="BJ5" s="1">
        <f>IF(AND('GMT DATA'!BJ5&lt;&gt;"NA",'GMT DATA'!BJ5&lt;&gt;"Inf"),'GMT DATA'!BK5-'GMT DATA'!BJ5,"")</f>
        <v>99.734142500000019</v>
      </c>
      <c r="BK5" s="1">
        <f>IF(AND('GMT DATA'!BK5&lt;&gt;"NA",'GMT DATA'!BK5&lt;&gt;"Inf"),'GMT DATA'!BK5,"")</f>
        <v>400.74760600000002</v>
      </c>
      <c r="BL5" s="1">
        <f>IF(AND('GMT DATA'!BL5&lt;&gt;"NA",'GMT DATA'!BL5&lt;&gt;"Inf"),'GMT DATA'!BL5-'GMT DATA'!BK5,"")</f>
        <v>99.734142599999984</v>
      </c>
      <c r="BM5" s="1">
        <f>IF(AND('GMT DATA'!BM5&lt;&gt;"NA",'GMT DATA'!BM5&lt;&gt;"Inf"),'GMT DATA'!BN5-'GMT DATA'!BM5,"")</f>
        <v>88.405592500000012</v>
      </c>
      <c r="BN5" s="1">
        <f>IF(AND('GMT DATA'!BN5&lt;&gt;"NA",'GMT DATA'!BN5&lt;&gt;"Inf"),'GMT DATA'!BN5,"")</f>
        <v>332.7336583</v>
      </c>
      <c r="BO5" s="1">
        <f>IF(AND('GMT DATA'!BO5&lt;&gt;"NA",'GMT DATA'!BO5&lt;&gt;"Inf"),'GMT DATA'!BO5-'GMT DATA'!BN5,"")</f>
        <v>88.405592500000012</v>
      </c>
      <c r="BP5" s="1">
        <f>IF(AND('GMT DATA'!BP5&lt;&gt;"NA",'GMT DATA'!BP5&lt;&gt;"Inf"),'GMT DATA'!BQ5-'GMT DATA'!BP5,"")</f>
        <v>59.235272800000018</v>
      </c>
      <c r="BQ5" s="1">
        <f>IF(AND('GMT DATA'!BQ5&lt;&gt;"NA",'GMT DATA'!BQ5&lt;&gt;"Inf"),'GMT DATA'!BQ5,"")</f>
        <v>197.39123470000001</v>
      </c>
      <c r="BR5" s="1">
        <f>IF(AND('GMT DATA'!BR5&lt;&gt;"NA",'GMT DATA'!BR5&lt;&gt;"Inf"),'GMT DATA'!BR5-'GMT DATA'!BQ5,"")</f>
        <v>59.23527279999999</v>
      </c>
      <c r="BS5" s="1">
        <f>IF(AND('GMT DATA'!BS5&lt;&gt;"NA",'GMT DATA'!BS5&lt;&gt;"Inf"),'GMT DATA'!BT5-'GMT DATA'!BS5,"")</f>
        <v>239.73582799999986</v>
      </c>
      <c r="BT5" s="1">
        <f>IF(AND('GMT DATA'!BT5&lt;&gt;"NA",'GMT DATA'!BT5&lt;&gt;"Inf"),'GMT DATA'!BT5,"")</f>
        <v>-1066.483864</v>
      </c>
      <c r="BU5" s="1">
        <f>IF(AND('GMT DATA'!BU5&lt;&gt;"NA",'GMT DATA'!BU5&lt;&gt;"Inf"),'GMT DATA'!BU5-'GMT DATA'!BT5,"")</f>
        <v>239.73582759999999</v>
      </c>
      <c r="BV5" s="1">
        <f>IF(AND('GMT DATA'!BV5&lt;&gt;"NA",'GMT DATA'!BV5&lt;&gt;"Inf"),'GMT DATA'!BW5-'GMT DATA'!BV5,"")</f>
        <v>151.85867099999996</v>
      </c>
      <c r="BW5" s="1">
        <f>IF(AND('GMT DATA'!BW5&lt;&gt;"NA",'GMT DATA'!BW5&lt;&gt;"Inf"),'GMT DATA'!BW5,"")</f>
        <v>690.39062409999997</v>
      </c>
      <c r="BX5" s="1">
        <f>IF(AND('GMT DATA'!BX5&lt;&gt;"NA",'GMT DATA'!BX5&lt;&gt;"Inf"),'GMT DATA'!BX5-'GMT DATA'!BW5,"")</f>
        <v>151.85867110000004</v>
      </c>
      <c r="BY5" s="4">
        <f>IF(AND('GMT DATA'!BY5&lt;&gt;"NA",'GMT DATA'!BY5&lt;&gt;"Inf"),'GMT DATA'!BZ5-'GMT DATA'!BY5,"")</f>
        <v>0.10407417000000001</v>
      </c>
      <c r="BZ5" s="4">
        <f>IF(AND('GMT DATA'!BZ5&lt;&gt;"NA",'GMT DATA'!BZ5&lt;&gt;"Inf"),'GMT DATA'!BZ5,"")</f>
        <v>0.167693751</v>
      </c>
      <c r="CA5" s="4">
        <f>IF(AND('GMT DATA'!CA5&lt;&gt;"NA",'GMT DATA'!CA5&lt;&gt;"Inf"),'GMT DATA'!CA5-'GMT DATA'!BZ5,"")</f>
        <v>0.10407417000000002</v>
      </c>
      <c r="CB5" s="4">
        <f>IF(AND('GMT DATA'!CB5&lt;&gt;"NA",'GMT DATA'!CB5&lt;&gt;"Inf"),'GMT DATA'!CC5-'GMT DATA'!CB5,"")</f>
        <v>0.165419818</v>
      </c>
      <c r="CC5" s="4">
        <f>IF(AND('GMT DATA'!CC5&lt;&gt;"NA",'GMT DATA'!CC5&lt;&gt;"Inf"),'GMT DATA'!CC5,"")</f>
        <v>0.14921575300000001</v>
      </c>
      <c r="CD5" s="4">
        <f>IF(AND('GMT DATA'!CD5&lt;&gt;"NA",'GMT DATA'!CD5&lt;&gt;"Inf"),'GMT DATA'!CD5-'GMT DATA'!CC5,"")</f>
        <v>0.165419818</v>
      </c>
      <c r="CE5" s="4">
        <f>IF(AND('GMT DATA'!CE5&lt;&gt;"NA",'GMT DATA'!CE5&lt;&gt;"Inf"),'GMT DATA'!CF5-'GMT DATA'!CE5,"")</f>
        <v>0.15213190400000001</v>
      </c>
      <c r="CF5" s="4">
        <f>IF(AND('GMT DATA'!CF5&lt;&gt;"NA",'GMT DATA'!CF5&lt;&gt;"Inf"),'GMT DATA'!CF5,"")</f>
        <v>0.12738940300000001</v>
      </c>
      <c r="CG5" s="4">
        <f>IF(AND('GMT DATA'!CG5&lt;&gt;"NA",'GMT DATA'!CG5&lt;&gt;"Inf"),'GMT DATA'!CG5-'GMT DATA'!CF5,"")</f>
        <v>0.15213190399999998</v>
      </c>
      <c r="CH5" s="1">
        <f>IF(AND('GMT DATA'!CH5&lt;&gt;"NA",'GMT DATA'!CH5&lt;&gt;"Inf"),'GMT DATA'!CI5-'GMT DATA'!CH5,"")</f>
        <v>8.0957737999999999</v>
      </c>
      <c r="CI5" s="1">
        <f>IF(AND('GMT DATA'!CI5&lt;&gt;"NA",'GMT DATA'!CI5&lt;&gt;"Inf"),'GMT DATA'!CI5,"")</f>
        <v>8.2611927759999997</v>
      </c>
      <c r="CJ5" s="1">
        <f>IF(AND('GMT DATA'!CJ5&lt;&gt;"NA",'GMT DATA'!CJ5&lt;&gt;"Inf"),'GMT DATA'!CJ5-'GMT DATA'!CI5,"")</f>
        <v>8.095773804000002</v>
      </c>
      <c r="CK5" s="1">
        <f>IF(AND('GMT DATA'!CK5&lt;&gt;"NA",'GMT DATA'!CK5&lt;&gt;"Inf"),'GMT DATA'!CL5-'GMT DATA'!CK5,"")</f>
        <v>3.2285297590000002</v>
      </c>
      <c r="CL5" s="1">
        <f>IF(AND('GMT DATA'!CL5&lt;&gt;"NA",'GMT DATA'!CL5&lt;&gt;"Inf"),'GMT DATA'!CL5,"")</f>
        <v>-3.6088095240000002</v>
      </c>
      <c r="CM5" s="1">
        <f>IF(AND('GMT DATA'!CM5&lt;&gt;"NA",'GMT DATA'!CM5&lt;&gt;"Inf"),'GMT DATA'!CM5-'GMT DATA'!CL5,"")</f>
        <v>3.2285297590000002</v>
      </c>
      <c r="CN5" s="1">
        <f>IF(AND('GMT DATA'!CN5&lt;&gt;"NA",'GMT DATA'!CN5&lt;&gt;"Inf"),'GMT DATA'!CO5-'GMT DATA'!CN5,"")</f>
        <v>4.2346454590000002</v>
      </c>
      <c r="CO5" s="1">
        <f>IF(AND('GMT DATA'!CO5&lt;&gt;"NA",'GMT DATA'!CO5&lt;&gt;"Inf"),'GMT DATA'!CO5,"")</f>
        <v>-1.387857143</v>
      </c>
      <c r="CP5" s="1">
        <f>IF(AND('GMT DATA'!CP5&lt;&gt;"NA",'GMT DATA'!CP5&lt;&gt;"Inf"),'GMT DATA'!CP5-'GMT DATA'!CO5,"")</f>
        <v>4.2346454590000002</v>
      </c>
      <c r="CQ5" s="1">
        <f>IF(AND('GMT DATA'!CQ5&lt;&gt;"NA",'GMT DATA'!CQ5&lt;&gt;"Inf"),'GMT DATA'!CR5-'GMT DATA'!CQ5,"")</f>
        <v>5.2818567229999998</v>
      </c>
      <c r="CR5" s="1">
        <f>IF(AND('GMT DATA'!CR5&lt;&gt;"NA",'GMT DATA'!CR5&lt;&gt;"Inf"),'GMT DATA'!CR5,"")</f>
        <v>5.0383333329999997</v>
      </c>
      <c r="CS5" s="1">
        <f>IF(AND('GMT DATA'!CS5&lt;&gt;"NA",'GMT DATA'!CS5&lt;&gt;"Inf"),'GMT DATA'!CS5-'GMT DATA'!CR5,"")</f>
        <v>5.2818567270000001</v>
      </c>
      <c r="CT5" s="1">
        <f>IF(AND('GMT DATA'!CT5&lt;&gt;"NA",'GMT DATA'!CT5&lt;&gt;"Inf"),'GMT DATA'!CU5-'GMT DATA'!CT5,"")</f>
        <v>0.37847652599999998</v>
      </c>
      <c r="CU5" s="1">
        <f>IF(AND('GMT DATA'!CU5&lt;&gt;"NA",'GMT DATA'!CU5&lt;&gt;"Inf"),'GMT DATA'!CU5,"")</f>
        <v>0.28880952399999998</v>
      </c>
      <c r="CV5" s="1">
        <f>IF(AND('GMT DATA'!CV5&lt;&gt;"NA",'GMT DATA'!CV5&lt;&gt;"Inf"),'GMT DATA'!CV5-'GMT DATA'!CU5,"")</f>
        <v>0.37847652500000001</v>
      </c>
      <c r="CW5" s="1">
        <f>IF(AND('GMT DATA'!CW5&lt;&gt;"NA",'GMT DATA'!CW5&lt;&gt;"Inf"),'GMT DATA'!CX5-'GMT DATA'!CW5,"")</f>
        <v>5.9018677000000005E-2</v>
      </c>
      <c r="CX5" s="1">
        <f>IF(AND('GMT DATA'!CX5&lt;&gt;"NA",'GMT DATA'!CX5&lt;&gt;"Inf"),'GMT DATA'!CX5,"")</f>
        <v>-9.4572529000000002E-2</v>
      </c>
      <c r="CY5" s="1">
        <f>IF(AND('GMT DATA'!CY5&lt;&gt;"NA",'GMT DATA'!CY5&lt;&gt;"Inf"),'GMT DATA'!CY5-'GMT DATA'!CX5,"")</f>
        <v>5.9018677000000005E-2</v>
      </c>
      <c r="CZ5" s="1">
        <f>IF(AND('GMT DATA'!CZ5&lt;&gt;"NA",'GMT DATA'!CZ5&lt;&gt;"Inf"),'GMT DATA'!DA5-'GMT DATA'!CZ5,"")</f>
        <v>2.7414940789999998</v>
      </c>
      <c r="DA5" s="1">
        <f>IF(AND('GMT DATA'!DA5&lt;&gt;"NA",'GMT DATA'!DA5&lt;&gt;"Inf"),'GMT DATA'!DA5,"")</f>
        <v>4.5269964629999997</v>
      </c>
      <c r="DB5" s="1">
        <f>IF(AND('GMT DATA'!DB5&lt;&gt;"NA",'GMT DATA'!DB5&lt;&gt;"Inf"),'GMT DATA'!DB5-'GMT DATA'!DA5,"")</f>
        <v>2.7414940790000006</v>
      </c>
      <c r="DC5" s="1">
        <f>IF(AND('GMT DATA'!DC5&lt;&gt;"NA",'GMT DATA'!DC5&lt;&gt;"Inf"),'GMT DATA'!DD5-'GMT DATA'!DC5,"")</f>
        <v>18.519451637</v>
      </c>
      <c r="DD5" s="1">
        <f>IF(AND('GMT DATA'!DD5&lt;&gt;"NA",'GMT DATA'!DD5&lt;&gt;"Inf"),'GMT DATA'!DD5,"")</f>
        <v>4.0599556669999997</v>
      </c>
      <c r="DE5" s="1">
        <f>IF(AND('GMT DATA'!DE5&lt;&gt;"NA",'GMT DATA'!DE5&lt;&gt;"Inf"),'GMT DATA'!DE5-'GMT DATA'!DD5,"")</f>
        <v>18.519451632999999</v>
      </c>
    </row>
    <row r="6" spans="1:109">
      <c r="A6" t="str">
        <f>IF(AND('GMT DATA'!A6&lt;&gt;"NA",'GMT DATA'!A6&lt;&gt;"Inf"),'GMT DATA'!A6,"")</f>
        <v>+3C</v>
      </c>
      <c r="B6" s="1">
        <f>IF(AND('GMT DATA'!B6&lt;&gt;"NA",'GMT DATA'!B6&lt;&gt;"Inf"),'GMT DATA'!C6-'GMT DATA'!B6,"")</f>
        <v>1.7201172260000002</v>
      </c>
      <c r="C6" s="1">
        <f>IF(AND('GMT DATA'!C6&lt;&gt;"NA",'GMT DATA'!C6&lt;&gt;"Inf"),'GMT DATA'!C6,"")</f>
        <v>6.5550858559999998</v>
      </c>
      <c r="D6" s="1">
        <f>IF(AND('GMT DATA'!D6&lt;&gt;"NA",'GMT DATA'!D6&lt;&gt;"Inf"),'GMT DATA'!D6-'GMT DATA'!C6,"")</f>
        <v>1.720117225000001</v>
      </c>
      <c r="E6" s="1">
        <f>IF(AND('GMT DATA'!E6&lt;&gt;"NA",'GMT DATA'!E6&lt;&gt;"Inf"),'GMT DATA'!F6-'GMT DATA'!E6,"")</f>
        <v>1.0795315560000001</v>
      </c>
      <c r="F6" s="1">
        <f>IF(AND('GMT DATA'!F6&lt;&gt;"NA",'GMT DATA'!F6&lt;&gt;"Inf"),'GMT DATA'!F6,"")</f>
        <v>4.2578752099999999</v>
      </c>
      <c r="G6" s="1">
        <f>IF(AND('GMT DATA'!G6&lt;&gt;"NA",'GMT DATA'!G6&lt;&gt;"Inf"),'GMT DATA'!G6-'GMT DATA'!F6,"")</f>
        <v>1.0795315570000001</v>
      </c>
      <c r="H6" s="1">
        <f>IF(AND('GMT DATA'!H6&lt;&gt;"NA",'GMT DATA'!H6&lt;&gt;"Inf"),'GMT DATA'!I6-'GMT DATA'!H6,"")</f>
        <v>0.96188032400000001</v>
      </c>
      <c r="I6" s="1">
        <f>IF(AND('GMT DATA'!I6&lt;&gt;"NA",'GMT DATA'!I6&lt;&gt;"Inf"),'GMT DATA'!I6,"")</f>
        <v>4.1060807490000002</v>
      </c>
      <c r="J6" s="1">
        <f>IF(AND('GMT DATA'!J6&lt;&gt;"NA",'GMT DATA'!J6&lt;&gt;"Inf"),'GMT DATA'!J6-'GMT DATA'!I6,"")</f>
        <v>0.96188032400000001</v>
      </c>
      <c r="K6" s="1">
        <f>IF(AND('GMT DATA'!K6&lt;&gt;"NA",'GMT DATA'!K6&lt;&gt;"Inf"),'GMT DATA'!L6-'GMT DATA'!K6,"")</f>
        <v>2.4907137480000001</v>
      </c>
      <c r="L6" s="1">
        <f>IF(AND('GMT DATA'!L6&lt;&gt;"NA",'GMT DATA'!L6&lt;&gt;"Inf"),'GMT DATA'!L6,"")</f>
        <v>7.1074071029999999</v>
      </c>
      <c r="M6" s="1">
        <f>IF(AND('GMT DATA'!M6&lt;&gt;"NA",'GMT DATA'!M6&lt;&gt;"Inf"),'GMT DATA'!M6-'GMT DATA'!L6,"")</f>
        <v>2.4907137470000009</v>
      </c>
      <c r="N6" s="1">
        <f>IF(AND('GMT DATA'!N6&lt;&gt;"NA",'GMT DATA'!N6&lt;&gt;"Inf"),'GMT DATA'!O6-'GMT DATA'!N6,"")</f>
        <v>1.2292269679999994</v>
      </c>
      <c r="O6" s="1">
        <f>IF(AND('GMT DATA'!O6&lt;&gt;"NA",'GMT DATA'!O6&lt;&gt;"Inf"),'GMT DATA'!O6,"")</f>
        <v>4.2585082099999996</v>
      </c>
      <c r="P6" s="1">
        <f>IF(AND('GMT DATA'!P6&lt;&gt;"NA",'GMT DATA'!P6&lt;&gt;"Inf"),'GMT DATA'!P6-'GMT DATA'!O6,"")</f>
        <v>1.2292269670000007</v>
      </c>
      <c r="Q6" s="1">
        <f>IF(AND('GMT DATA'!Q6&lt;&gt;"NA",'GMT DATA'!Q6&lt;&gt;"Inf"),'GMT DATA'!R6-'GMT DATA'!Q6,"")</f>
        <v>1.862424732</v>
      </c>
      <c r="R6" s="1">
        <f>IF(AND('GMT DATA'!R6&lt;&gt;"NA",'GMT DATA'!R6&lt;&gt;"Inf"),'GMT DATA'!R6,"")</f>
        <v>9.2945616680000001</v>
      </c>
      <c r="S6" s="1">
        <f>IF(AND('GMT DATA'!S6&lt;&gt;"NA",'GMT DATA'!S6&lt;&gt;"Inf"),'GMT DATA'!S6-'GMT DATA'!R6,"")</f>
        <v>1.8624247319999991</v>
      </c>
      <c r="T6" s="1">
        <f>IF(AND('GMT DATA'!T6&lt;&gt;"NA",'GMT DATA'!T6&lt;&gt;"Inf"),'GMT DATA'!U6-'GMT DATA'!T6,"")</f>
        <v>1.4071216949999998</v>
      </c>
      <c r="U6" s="1">
        <f>IF(AND('GMT DATA'!U6&lt;&gt;"NA",'GMT DATA'!U6&lt;&gt;"Inf"),'GMT DATA'!U6,"")</f>
        <v>4.6840276159999998</v>
      </c>
      <c r="V6" s="1">
        <f>IF(AND('GMT DATA'!V6&lt;&gt;"NA",'GMT DATA'!V6&lt;&gt;"Inf"),'GMT DATA'!V6-'GMT DATA'!U6,"")</f>
        <v>1.4071216939999998</v>
      </c>
      <c r="W6" s="1">
        <f>IF(AND('GMT DATA'!W6&lt;&gt;"NA",'GMT DATA'!W6&lt;&gt;"Inf"),'GMT DATA'!X6-'GMT DATA'!W6,"")</f>
        <v>13.059058819999997</v>
      </c>
      <c r="X6" s="1">
        <f>IF(AND('GMT DATA'!X6&lt;&gt;"NA",'GMT DATA'!X6&lt;&gt;"Inf"),'GMT DATA'!X6,"")</f>
        <v>40.020307539999997</v>
      </c>
      <c r="Y6" s="1">
        <f>IF(AND('GMT DATA'!Y6&lt;&gt;"NA",'GMT DATA'!Y6&lt;&gt;"Inf"),'GMT DATA'!Y6-'GMT DATA'!X6,"")</f>
        <v>13.059058820000004</v>
      </c>
      <c r="Z6" s="1">
        <f>IF(AND('GMT DATA'!Z6&lt;&gt;"NA",'GMT DATA'!Z6&lt;&gt;"Inf"),'GMT DATA'!AA6-'GMT DATA'!Z6,"")</f>
        <v>9.0147484699999989</v>
      </c>
      <c r="AA6" s="1">
        <f>IF(AND('GMT DATA'!AA6&lt;&gt;"NA",'GMT DATA'!AA6&lt;&gt;"Inf"),'GMT DATA'!AA6,"")</f>
        <v>19.550307539999999</v>
      </c>
      <c r="AB6" s="1">
        <f>IF(AND('GMT DATA'!AB6&lt;&gt;"NA",'GMT DATA'!AB6&lt;&gt;"Inf"),'GMT DATA'!AB6-'GMT DATA'!AA6,"")</f>
        <v>9.0147484700000007</v>
      </c>
      <c r="AC6" s="1">
        <f>IF(AND('GMT DATA'!AC6&lt;&gt;"NA",'GMT DATA'!AC6&lt;&gt;"Inf"),'GMT DATA'!AD6-'GMT DATA'!AC6,"")</f>
        <v>6.8515743900000032</v>
      </c>
      <c r="AD6" s="1">
        <f>IF(AND('GMT DATA'!AD6&lt;&gt;"NA",'GMT DATA'!AD6&lt;&gt;"Inf"),'GMT DATA'!AD6,"")</f>
        <v>-42.82060516</v>
      </c>
      <c r="AE6" s="1">
        <f>IF(AND('GMT DATA'!AE6&lt;&gt;"NA",'GMT DATA'!AE6&lt;&gt;"Inf"),'GMT DATA'!AE6-'GMT DATA'!AD6,"")</f>
        <v>6.8515743899999961</v>
      </c>
      <c r="AF6" s="1">
        <f>IF(AND('GMT DATA'!AF6&lt;&gt;"NA",'GMT DATA'!AF6&lt;&gt;"Inf"),'GMT DATA'!AG6-'GMT DATA'!AF6,"")</f>
        <v>4.2528167400000001</v>
      </c>
      <c r="AG6" s="1">
        <f>MAX(IF(AND('GMT DATA'!AG6&lt;&gt;"NA",'GMT DATA'!AG6&lt;&gt;"Inf"),'GMT DATA'!AG6,""),-AG$2)</f>
        <v>-24.36205357</v>
      </c>
      <c r="AH6" s="1">
        <f>MAX(0,MIN(IF(AND('GMT DATA'!AH6&lt;&gt;"NA",'GMT DATA'!AH6&lt;&gt;"Inf"),'GMT DATA'!AH6-'GMT DATA'!AG6,""),AG6+AG2))</f>
        <v>3.9379464300000002</v>
      </c>
      <c r="AI6" s="1">
        <f>IF(AND('GMT DATA'!AI6&lt;&gt;"NA",'GMT DATA'!AI6&lt;&gt;"Inf"),'GMT DATA'!AJ6-'GMT DATA'!AI6,"")</f>
        <v>5.8798133700000008</v>
      </c>
      <c r="AJ6" s="1">
        <f>IF(AND('GMT DATA'!AJ6&lt;&gt;"NA",'GMT DATA'!AJ6&lt;&gt;"Inf"),'GMT DATA'!AJ6,"")</f>
        <v>23.758749999999999</v>
      </c>
      <c r="AK6" s="1">
        <f>IF(AND('GMT DATA'!AK6&lt;&gt;"NA",'GMT DATA'!AK6&lt;&gt;"Inf"),'GMT DATA'!AK6-'GMT DATA'!AJ6,"")</f>
        <v>5.8798133700000008</v>
      </c>
      <c r="AL6" s="1">
        <f>IF(AND('GMT DATA'!AL6&lt;&gt;"NA",'GMT DATA'!AL6&lt;&gt;"Inf"),'GMT DATA'!AM6-'GMT DATA'!AL6,"")</f>
        <v>6.2678388399999996</v>
      </c>
      <c r="AM6" s="1">
        <f>IF(AND('GMT DATA'!AM6&lt;&gt;"NA",'GMT DATA'!AM6&lt;&gt;"Inf"),'GMT DATA'!AM6,"")</f>
        <v>-20.279970240000001</v>
      </c>
      <c r="AN6" s="1">
        <f>IF(AND('GMT DATA'!AN6&lt;&gt;"NA",'GMT DATA'!AN6&lt;&gt;"Inf"),'GMT DATA'!AN6-'GMT DATA'!AM6,"")</f>
        <v>6.2678388400000014</v>
      </c>
      <c r="AO6" s="1">
        <f>IF(AND('GMT DATA'!AO6&lt;&gt;"NA",'GMT DATA'!AO6&lt;&gt;"Inf"),'GMT DATA'!AP6-'GMT DATA'!AO6,"")</f>
        <v>8.8001266700000045</v>
      </c>
      <c r="AP6" s="1">
        <f>IF(AND('GMT DATA'!AP6&lt;&gt;"NA",'GMT DATA'!AP6&lt;&gt;"Inf"),'GMT DATA'!AP6,"")</f>
        <v>44.038720240000004</v>
      </c>
      <c r="AQ6" s="1">
        <f>IF(AND('GMT DATA'!AQ6&lt;&gt;"NA",'GMT DATA'!AQ6&lt;&gt;"Inf"),'GMT DATA'!AQ6-'GMT DATA'!AP6,"")</f>
        <v>8.8001266699999974</v>
      </c>
      <c r="AR6" s="1">
        <f>IF(AND('GMT DATA'!AR6&lt;&gt;"NA",'GMT DATA'!AR6&lt;&gt;"Inf"),'GMT DATA'!AS6-'GMT DATA'!AR6,"")</f>
        <v>4.5216798799999989</v>
      </c>
      <c r="AS6" s="1">
        <f>IF(AND('GMT DATA'!AS6&lt;&gt;"NA",'GMT DATA'!AS6&lt;&gt;"Inf"),'GMT DATA'!AS6,"")</f>
        <v>-14.93737103</v>
      </c>
      <c r="AT6" s="1">
        <f>IF(AND('GMT DATA'!AT6&lt;&gt;"NA",'GMT DATA'!AT6&lt;&gt;"Inf"),'GMT DATA'!AT6-'GMT DATA'!AS6,"")</f>
        <v>4.5216798799999989</v>
      </c>
      <c r="AU6" s="1">
        <f>IF(AND('GMT DATA'!AU6&lt;&gt;"NA",'GMT DATA'!AU6&lt;&gt;"Inf"),'GMT DATA'!AV6-'GMT DATA'!AU6,"")</f>
        <v>4.8701561499999997</v>
      </c>
      <c r="AV6" s="1">
        <f>IF(AND('GMT DATA'!AV6&lt;&gt;"NA",'GMT DATA'!AV6&lt;&gt;"Inf"),'GMT DATA'!AV6,"")</f>
        <v>19.49911706</v>
      </c>
      <c r="AW6" s="1">
        <f>IF(AND('GMT DATA'!AW6&lt;&gt;"NA",'GMT DATA'!AW6&lt;&gt;"Inf"),'GMT DATA'!AW6-'GMT DATA'!AV6,"")</f>
        <v>4.8701561499999997</v>
      </c>
      <c r="AX6" s="1">
        <f>IF(AND('GMT DATA'!AX6&lt;&gt;"NA",'GMT DATA'!AX6&lt;&gt;"Inf"),'GMT DATA'!AY6-'GMT DATA'!AX6,"")</f>
        <v>5.8245458199999973</v>
      </c>
      <c r="AY6" s="1">
        <f>IF(AND('GMT DATA'!AY6&lt;&gt;"NA",'GMT DATA'!AY6&lt;&gt;"Inf"),'GMT DATA'!AY6,"")</f>
        <v>34.436488099999998</v>
      </c>
      <c r="AZ6" s="1">
        <f>IF(AND('GMT DATA'!AZ6&lt;&gt;"NA",'GMT DATA'!AZ6&lt;&gt;"Inf"),'GMT DATA'!AZ6-'GMT DATA'!AY6,"")</f>
        <v>5.8245458100000036</v>
      </c>
      <c r="BA6" s="1">
        <f>IF(AND('GMT DATA'!BA6&lt;&gt;"NA",'GMT DATA'!BA6&lt;&gt;"Inf"),'GMT DATA'!BB6-'GMT DATA'!BA6,"")</f>
        <v>175.10343510000007</v>
      </c>
      <c r="BB6" s="1">
        <f>IF(AND('GMT DATA'!BB6&lt;&gt;"NA",'GMT DATA'!BB6&lt;&gt;"Inf"),'GMT DATA'!BB6,"")</f>
        <v>857.46243030000005</v>
      </c>
      <c r="BC6" s="1">
        <f>IF(AND('GMT DATA'!BC6&lt;&gt;"NA",'GMT DATA'!BC6&lt;&gt;"Inf"),'GMT DATA'!BC6-'GMT DATA'!BB6,"")</f>
        <v>175.10343469999998</v>
      </c>
      <c r="BD6" s="1">
        <f>IF(AND('GMT DATA'!BD6&lt;&gt;"NA",'GMT DATA'!BD6&lt;&gt;"Inf"),'GMT DATA'!BE6-'GMT DATA'!BD6,"")</f>
        <v>155.95986059999996</v>
      </c>
      <c r="BE6" s="1">
        <f>IF(AND('GMT DATA'!BE6&lt;&gt;"NA",'GMT DATA'!BE6&lt;&gt;"Inf"),'GMT DATA'!BE6,"")</f>
        <v>718.16417999999999</v>
      </c>
      <c r="BF6" s="1">
        <f>IF(AND('GMT DATA'!BF6&lt;&gt;"NA",'GMT DATA'!BF6&lt;&gt;"Inf"),'GMT DATA'!BF6-'GMT DATA'!BE6,"")</f>
        <v>155.95986070000004</v>
      </c>
      <c r="BG6" s="1">
        <f>IF(AND('GMT DATA'!BG6&lt;&gt;"NA",'GMT DATA'!BG6&lt;&gt;"Inf"),'GMT DATA'!BH6-'GMT DATA'!BG6,"")</f>
        <v>152.11061760000007</v>
      </c>
      <c r="BH6" s="1">
        <f>IF(AND('GMT DATA'!BH6&lt;&gt;"NA",'GMT DATA'!BH6&lt;&gt;"Inf"),'GMT DATA'!BH6,"")</f>
        <v>688.04904190000002</v>
      </c>
      <c r="BI6" s="1">
        <f>IF(AND('GMT DATA'!BI6&lt;&gt;"NA",'GMT DATA'!BI6&lt;&gt;"Inf"),'GMT DATA'!BI6-'GMT DATA'!BH6,"")</f>
        <v>152.11061759999996</v>
      </c>
      <c r="BJ6" s="1">
        <f>IF(AND('GMT DATA'!BJ6&lt;&gt;"NA",'GMT DATA'!BJ6&lt;&gt;"Inf"),'GMT DATA'!BK6-'GMT DATA'!BJ6,"")</f>
        <v>148.10707870000005</v>
      </c>
      <c r="BK6" s="1">
        <f>IF(AND('GMT DATA'!BK6&lt;&gt;"NA",'GMT DATA'!BK6&lt;&gt;"Inf"),'GMT DATA'!BK6,"")</f>
        <v>656.62098490000005</v>
      </c>
      <c r="BL6" s="1">
        <f>IF(AND('GMT DATA'!BL6&lt;&gt;"NA",'GMT DATA'!BL6&lt;&gt;"Inf"),'GMT DATA'!BL6-'GMT DATA'!BK6,"")</f>
        <v>148.10707859999991</v>
      </c>
      <c r="BM6" s="1">
        <f>IF(AND('GMT DATA'!BM6&lt;&gt;"NA",'GMT DATA'!BM6&lt;&gt;"Inf"),'GMT DATA'!BN6-'GMT DATA'!BM6,"")</f>
        <v>135.48190820000002</v>
      </c>
      <c r="BN6" s="1">
        <f>IF(AND('GMT DATA'!BN6&lt;&gt;"NA",'GMT DATA'!BN6&lt;&gt;"Inf"),'GMT DATA'!BN6,"")</f>
        <v>553.28415970000003</v>
      </c>
      <c r="BO6" s="1">
        <f>IF(AND('GMT DATA'!BO6&lt;&gt;"NA",'GMT DATA'!BO6&lt;&gt;"Inf"),'GMT DATA'!BO6-'GMT DATA'!BN6,"")</f>
        <v>135.48190829999999</v>
      </c>
      <c r="BP6" s="1">
        <f>IF(AND('GMT DATA'!BP6&lt;&gt;"NA",'GMT DATA'!BP6&lt;&gt;"Inf"),'GMT DATA'!BQ6-'GMT DATA'!BP6,"")</f>
        <v>102.68205870000003</v>
      </c>
      <c r="BQ6" s="1">
        <f>IF(AND('GMT DATA'!BQ6&lt;&gt;"NA",'GMT DATA'!BQ6&lt;&gt;"Inf"),'GMT DATA'!BQ6,"")</f>
        <v>344.97685180000002</v>
      </c>
      <c r="BR6" s="1">
        <f>IF(AND('GMT DATA'!BR6&lt;&gt;"NA",'GMT DATA'!BR6&lt;&gt;"Inf"),'GMT DATA'!BR6-'GMT DATA'!BQ6,"")</f>
        <v>102.68205869999997</v>
      </c>
      <c r="BS6" s="1">
        <f>IF(AND('GMT DATA'!BS6&lt;&gt;"NA",'GMT DATA'!BS6&lt;&gt;"Inf"),'GMT DATA'!BT6-'GMT DATA'!BS6,"")</f>
        <v>253.578712</v>
      </c>
      <c r="BT6" s="1">
        <f>IF(AND('GMT DATA'!BT6&lt;&gt;"NA",'GMT DATA'!BT6&lt;&gt;"Inf"),'GMT DATA'!BT6,"")</f>
        <v>-1626.532422</v>
      </c>
      <c r="BU6" s="1">
        <f>IF(AND('GMT DATA'!BU6&lt;&gt;"NA",'GMT DATA'!BU6&lt;&gt;"Inf"),'GMT DATA'!BU6-'GMT DATA'!BT6,"")</f>
        <v>253.578712</v>
      </c>
      <c r="BV6" s="1">
        <f>IF(AND('GMT DATA'!BV6&lt;&gt;"NA",'GMT DATA'!BV6&lt;&gt;"Inf"),'GMT DATA'!BW6-'GMT DATA'!BV6,"")</f>
        <v>211.30672500000014</v>
      </c>
      <c r="BW6" s="1">
        <f>IF(AND('GMT DATA'!BW6&lt;&gt;"NA",'GMT DATA'!BW6&lt;&gt;"Inf"),'GMT DATA'!BW6,"")</f>
        <v>1105.2720730000001</v>
      </c>
      <c r="BX6" s="1">
        <f>IF(AND('GMT DATA'!BX6&lt;&gt;"NA",'GMT DATA'!BX6&lt;&gt;"Inf"),'GMT DATA'!BX6-'GMT DATA'!BW6,"")</f>
        <v>211.30672499999991</v>
      </c>
      <c r="BY6" s="4">
        <f>IF(AND('GMT DATA'!BY6&lt;&gt;"NA",'GMT DATA'!BY6&lt;&gt;"Inf"),'GMT DATA'!BZ6-'GMT DATA'!BY6,"")</f>
        <v>0.16518061399999998</v>
      </c>
      <c r="BZ6" s="4">
        <f>IF(AND('GMT DATA'!BZ6&lt;&gt;"NA",'GMT DATA'!BZ6&lt;&gt;"Inf"),'GMT DATA'!BZ6,"")</f>
        <v>0.29598293599999997</v>
      </c>
      <c r="CA6" s="4">
        <f>IF(AND('GMT DATA'!CA6&lt;&gt;"NA",'GMT DATA'!CA6&lt;&gt;"Inf"),'GMT DATA'!CA6-'GMT DATA'!BZ6,"")</f>
        <v>0.16518061300000003</v>
      </c>
      <c r="CB6" s="4">
        <f>IF(AND('GMT DATA'!CB6&lt;&gt;"NA",'GMT DATA'!CB6&lt;&gt;"Inf"),'GMT DATA'!CC6-'GMT DATA'!CB6,"")</f>
        <v>0.22677059599999999</v>
      </c>
      <c r="CC6" s="4">
        <f>IF(AND('GMT DATA'!CC6&lt;&gt;"NA",'GMT DATA'!CC6&lt;&gt;"Inf"),'GMT DATA'!CC6,"")</f>
        <v>0.22418675399999999</v>
      </c>
      <c r="CD6" s="4">
        <f>IF(AND('GMT DATA'!CD6&lt;&gt;"NA",'GMT DATA'!CD6&lt;&gt;"Inf"),'GMT DATA'!CD6-'GMT DATA'!CC6,"")</f>
        <v>0.22677059700000002</v>
      </c>
      <c r="CE6" s="4">
        <f>IF(AND('GMT DATA'!CE6&lt;&gt;"NA",'GMT DATA'!CE6&lt;&gt;"Inf"),'GMT DATA'!CF6-'GMT DATA'!CE6,"")</f>
        <v>0.19199292700000001</v>
      </c>
      <c r="CF6" s="4">
        <f>IF(AND('GMT DATA'!CF6&lt;&gt;"NA",'GMT DATA'!CF6&lt;&gt;"Inf"),'GMT DATA'!CF6,"")</f>
        <v>0.18252174800000001</v>
      </c>
      <c r="CG6" s="4">
        <f>IF(AND('GMT DATA'!CG6&lt;&gt;"NA",'GMT DATA'!CG6&lt;&gt;"Inf"),'GMT DATA'!CG6-'GMT DATA'!CF6,"")</f>
        <v>0.19199292799999998</v>
      </c>
      <c r="CH6" s="1">
        <f>IF(AND('GMT DATA'!CH6&lt;&gt;"NA",'GMT DATA'!CH6&lt;&gt;"Inf"),'GMT DATA'!CI6-'GMT DATA'!CH6,"")</f>
        <v>7.5604331719999998</v>
      </c>
      <c r="CI6" s="1">
        <f>IF(AND('GMT DATA'!CI6&lt;&gt;"NA",'GMT DATA'!CI6&lt;&gt;"Inf"),'GMT DATA'!CI6,"")</f>
        <v>10.69115118</v>
      </c>
      <c r="CJ6" s="1">
        <f>IF(AND('GMT DATA'!CJ6&lt;&gt;"NA",'GMT DATA'!CJ6&lt;&gt;"Inf"),'GMT DATA'!CJ6-'GMT DATA'!CI6,"")</f>
        <v>7.5604331700000014</v>
      </c>
      <c r="CK6" s="1">
        <f>IF(AND('GMT DATA'!CK6&lt;&gt;"NA",'GMT DATA'!CK6&lt;&gt;"Inf"),'GMT DATA'!CL6-'GMT DATA'!CK6,"")</f>
        <v>6.0951280440000009</v>
      </c>
      <c r="CL6" s="1">
        <f>IF(AND('GMT DATA'!CL6&lt;&gt;"NA",'GMT DATA'!CL6&lt;&gt;"Inf"),'GMT DATA'!CL6,"")</f>
        <v>-4.2686805559999996</v>
      </c>
      <c r="CM6" s="1">
        <f>IF(AND('GMT DATA'!CM6&lt;&gt;"NA",'GMT DATA'!CM6&lt;&gt;"Inf"),'GMT DATA'!CM6-'GMT DATA'!CL6,"")</f>
        <v>6.0951280419999998</v>
      </c>
      <c r="CN6" s="1">
        <f>IF(AND('GMT DATA'!CN6&lt;&gt;"NA",'GMT DATA'!CN6&lt;&gt;"Inf"),'GMT DATA'!CO6-'GMT DATA'!CN6,"")</f>
        <v>5.7247005079999997</v>
      </c>
      <c r="CO6" s="1">
        <f>IF(AND('GMT DATA'!CO6&lt;&gt;"NA",'GMT DATA'!CO6&lt;&gt;"Inf"),'GMT DATA'!CO6,"")</f>
        <v>-1.0878571429999999</v>
      </c>
      <c r="CP6" s="1">
        <f>IF(AND('GMT DATA'!CP6&lt;&gt;"NA",'GMT DATA'!CP6&lt;&gt;"Inf"),'GMT DATA'!CP6-'GMT DATA'!CO6,"")</f>
        <v>5.7247005079999997</v>
      </c>
      <c r="CQ6" s="1">
        <f>IF(AND('GMT DATA'!CQ6&lt;&gt;"NA",'GMT DATA'!CQ6&lt;&gt;"Inf"),'GMT DATA'!CR6-'GMT DATA'!CQ6,"")</f>
        <v>8.9434081429999992</v>
      </c>
      <c r="CR6" s="1">
        <f>IF(AND('GMT DATA'!CR6&lt;&gt;"NA",'GMT DATA'!CR6&lt;&gt;"Inf"),'GMT DATA'!CR6,"")</f>
        <v>5.3605059519999996</v>
      </c>
      <c r="CS6" s="1">
        <f>IF(AND('GMT DATA'!CS6&lt;&gt;"NA",'GMT DATA'!CS6&lt;&gt;"Inf"),'GMT DATA'!CS6-'GMT DATA'!CR6,"")</f>
        <v>8.9434081479999996</v>
      </c>
      <c r="CT6" s="1">
        <f>IF(AND('GMT DATA'!CT6&lt;&gt;"NA",'GMT DATA'!CT6&lt;&gt;"Inf"),'GMT DATA'!CU6-'GMT DATA'!CT6,"")</f>
        <v>0.48418216600000002</v>
      </c>
      <c r="CU6" s="1">
        <f>IF(AND('GMT DATA'!CU6&lt;&gt;"NA",'GMT DATA'!CU6&lt;&gt;"Inf"),'GMT DATA'!CU6,"")</f>
        <v>0.780426587</v>
      </c>
      <c r="CV6" s="1">
        <f>IF(AND('GMT DATA'!CV6&lt;&gt;"NA",'GMT DATA'!CV6&lt;&gt;"Inf"),'GMT DATA'!CV6-'GMT DATA'!CU6,"")</f>
        <v>0.48418216699999994</v>
      </c>
      <c r="CW6" s="1">
        <f>IF(AND('GMT DATA'!CW6&lt;&gt;"NA",'GMT DATA'!CW6&lt;&gt;"Inf"),'GMT DATA'!CX6-'GMT DATA'!CW6,"")</f>
        <v>5.2152596000000023E-2</v>
      </c>
      <c r="CX6" s="1">
        <f>IF(AND('GMT DATA'!CX6&lt;&gt;"NA",'GMT DATA'!CX6&lt;&gt;"Inf"),'GMT DATA'!CX6,"")</f>
        <v>-0.15044485299999999</v>
      </c>
      <c r="CY6" s="1">
        <f>IF(AND('GMT DATA'!CY6&lt;&gt;"NA",'GMT DATA'!CY6&lt;&gt;"Inf"),'GMT DATA'!CY6-'GMT DATA'!CX6,"")</f>
        <v>5.2152595999999996E-2</v>
      </c>
      <c r="CZ6" s="1">
        <f>IF(AND('GMT DATA'!CZ6&lt;&gt;"NA",'GMT DATA'!CZ6&lt;&gt;"Inf"),'GMT DATA'!DA6-'GMT DATA'!CZ6,"")</f>
        <v>4.2806431900000002</v>
      </c>
      <c r="DA6" s="1">
        <f>IF(AND('GMT DATA'!DA6&lt;&gt;"NA",'GMT DATA'!DA6&lt;&gt;"Inf"),'GMT DATA'!DA6,"")</f>
        <v>7.1887726970000001</v>
      </c>
      <c r="DB6" s="1">
        <f>IF(AND('GMT DATA'!DB6&lt;&gt;"NA",'GMT DATA'!DB6&lt;&gt;"Inf"),'GMT DATA'!DB6-'GMT DATA'!DA6,"")</f>
        <v>4.2806431930000004</v>
      </c>
      <c r="DC6" s="1">
        <f>IF(AND('GMT DATA'!DC6&lt;&gt;"NA",'GMT DATA'!DC6&lt;&gt;"Inf"),'GMT DATA'!DD6-'GMT DATA'!DC6,"")</f>
        <v>27.980459979999999</v>
      </c>
      <c r="DD6" s="1">
        <f>IF(AND('GMT DATA'!DD6&lt;&gt;"NA",'GMT DATA'!DD6&lt;&gt;"Inf"),'GMT DATA'!DD6,"")</f>
        <v>11.851825059999999</v>
      </c>
      <c r="DE6" s="1">
        <f>IF(AND('GMT DATA'!DE6&lt;&gt;"NA",'GMT DATA'!DE6&lt;&gt;"Inf"),'GMT DATA'!DE6-'GMT DATA'!DD6,"")</f>
        <v>27.980459980000003</v>
      </c>
    </row>
    <row r="7" spans="1:109">
      <c r="A7" t="str">
        <f>IF(AND('GMT DATA'!A7&lt;&gt;"NA",'GMT DATA'!A7&lt;&gt;"Inf"),'GMT DATA'!A7,"")</f>
        <v>+4C</v>
      </c>
      <c r="B7" s="1">
        <f>IF(AND('GMT DATA'!B7&lt;&gt;"NA",'GMT DATA'!B7&lt;&gt;"Inf"),'GMT DATA'!C7-'GMT DATA'!B7,"")</f>
        <v>2.0208757519999994</v>
      </c>
      <c r="C7" s="1">
        <f>IF(AND('GMT DATA'!C7&lt;&gt;"NA",'GMT DATA'!C7&lt;&gt;"Inf"),'GMT DATA'!C7,"")</f>
        <v>9.0688074889999992</v>
      </c>
      <c r="D7" s="1">
        <f>IF(AND('GMT DATA'!D7&lt;&gt;"NA",'GMT DATA'!D7&lt;&gt;"Inf"),'GMT DATA'!D7-'GMT DATA'!C7,"")</f>
        <v>2.0208757510000002</v>
      </c>
      <c r="E7" s="1">
        <f>IF(AND('GMT DATA'!E7&lt;&gt;"NA",'GMT DATA'!E7&lt;&gt;"Inf"),'GMT DATA'!F7-'GMT DATA'!E7,"")</f>
        <v>1.1452942960000003</v>
      </c>
      <c r="F7" s="1">
        <f>IF(AND('GMT DATA'!F7&lt;&gt;"NA",'GMT DATA'!F7&lt;&gt;"Inf"),'GMT DATA'!F7,"")</f>
        <v>6.0875590170000002</v>
      </c>
      <c r="G7" s="1">
        <f>IF(AND('GMT DATA'!G7&lt;&gt;"NA",'GMT DATA'!G7&lt;&gt;"Inf"),'GMT DATA'!G7-'GMT DATA'!F7,"")</f>
        <v>1.1452942949999994</v>
      </c>
      <c r="H7" s="1">
        <f>IF(AND('GMT DATA'!H7&lt;&gt;"NA",'GMT DATA'!H7&lt;&gt;"Inf"),'GMT DATA'!I7-'GMT DATA'!H7,"")</f>
        <v>1.0551769100000001</v>
      </c>
      <c r="I7" s="1">
        <f>IF(AND('GMT DATA'!I7&lt;&gt;"NA",'GMT DATA'!I7&lt;&gt;"Inf"),'GMT DATA'!I7,"")</f>
        <v>5.7921464680000003</v>
      </c>
      <c r="J7" s="1">
        <f>IF(AND('GMT DATA'!J7&lt;&gt;"NA",'GMT DATA'!J7&lt;&gt;"Inf"),'GMT DATA'!J7-'GMT DATA'!I7,"")</f>
        <v>1.0551769090000001</v>
      </c>
      <c r="K7" s="1">
        <f>IF(AND('GMT DATA'!K7&lt;&gt;"NA",'GMT DATA'!K7&lt;&gt;"Inf"),'GMT DATA'!L7-'GMT DATA'!K7,"")</f>
        <v>2.6515977219999991</v>
      </c>
      <c r="L7" s="1">
        <f>IF(AND('GMT DATA'!L7&lt;&gt;"NA",'GMT DATA'!L7&lt;&gt;"Inf"),'GMT DATA'!L7,"")</f>
        <v>8.9385137799999992</v>
      </c>
      <c r="M7" s="1">
        <f>IF(AND('GMT DATA'!M7&lt;&gt;"NA",'GMT DATA'!M7&lt;&gt;"Inf"),'GMT DATA'!M7-'GMT DATA'!L7,"")</f>
        <v>2.6515977200000016</v>
      </c>
      <c r="N7" s="1">
        <f>IF(AND('GMT DATA'!N7&lt;&gt;"NA",'GMT DATA'!N7&lt;&gt;"Inf"),'GMT DATA'!O7-'GMT DATA'!N7,"")</f>
        <v>1.0805295639999999</v>
      </c>
      <c r="O7" s="1">
        <f>IF(AND('GMT DATA'!O7&lt;&gt;"NA",'GMT DATA'!O7&lt;&gt;"Inf"),'GMT DATA'!O7,"")</f>
        <v>6.1164760400000002</v>
      </c>
      <c r="P7" s="1">
        <f>IF(AND('GMT DATA'!P7&lt;&gt;"NA",'GMT DATA'!P7&lt;&gt;"Inf"),'GMT DATA'!P7-'GMT DATA'!O7,"")</f>
        <v>1.0805295639999999</v>
      </c>
      <c r="Q7" s="1">
        <f>IF(AND('GMT DATA'!Q7&lt;&gt;"NA",'GMT DATA'!Q7&lt;&gt;"Inf"),'GMT DATA'!R7-'GMT DATA'!Q7,"")</f>
        <v>2.3881723560000001</v>
      </c>
      <c r="R7" s="1">
        <f>IF(AND('GMT DATA'!R7&lt;&gt;"NA",'GMT DATA'!R7&lt;&gt;"Inf"),'GMT DATA'!R7,"")</f>
        <v>11.916552940000001</v>
      </c>
      <c r="S7" s="1">
        <f>IF(AND('GMT DATA'!S7&lt;&gt;"NA",'GMT DATA'!S7&lt;&gt;"Inf"),'GMT DATA'!S7-'GMT DATA'!R7,"")</f>
        <v>2.3881723499999996</v>
      </c>
      <c r="T7" s="1">
        <f>IF(AND('GMT DATA'!T7&lt;&gt;"NA",'GMT DATA'!T7&lt;&gt;"Inf"),'GMT DATA'!U7-'GMT DATA'!T7,"")</f>
        <v>1.9685802890000001</v>
      </c>
      <c r="U7" s="1">
        <f>IF(AND('GMT DATA'!U7&lt;&gt;"NA",'GMT DATA'!U7&lt;&gt;"Inf"),'GMT DATA'!U7,"")</f>
        <v>7.176117917</v>
      </c>
      <c r="V7" s="1">
        <f>IF(AND('GMT DATA'!V7&lt;&gt;"NA",'GMT DATA'!V7&lt;&gt;"Inf"),'GMT DATA'!V7-'GMT DATA'!U7,"")</f>
        <v>1.9685802899999993</v>
      </c>
      <c r="W7" s="1">
        <f>IF(AND('GMT DATA'!W7&lt;&gt;"NA",'GMT DATA'!W7&lt;&gt;"Inf"),'GMT DATA'!X7-'GMT DATA'!W7,"")</f>
        <v>11.491839470000002</v>
      </c>
      <c r="X7" s="1">
        <f>IF(AND('GMT DATA'!X7&lt;&gt;"NA",'GMT DATA'!X7&lt;&gt;"Inf"),'GMT DATA'!X7,"")</f>
        <v>58.125481710000003</v>
      </c>
      <c r="Y7" s="1">
        <f>IF(AND('GMT DATA'!Y7&lt;&gt;"NA",'GMT DATA'!Y7&lt;&gt;"Inf"),'GMT DATA'!Y7-'GMT DATA'!X7,"")</f>
        <v>11.491839459999994</v>
      </c>
      <c r="Z7" s="1">
        <f>IF(AND('GMT DATA'!Z7&lt;&gt;"NA",'GMT DATA'!Z7&lt;&gt;"Inf"),'GMT DATA'!AA7-'GMT DATA'!Z7,"")</f>
        <v>12.3314223</v>
      </c>
      <c r="AA7" s="1">
        <f>IF(AND('GMT DATA'!AA7&lt;&gt;"NA",'GMT DATA'!AA7&lt;&gt;"Inf"),'GMT DATA'!AA7,"")</f>
        <v>34.484763600000001</v>
      </c>
      <c r="AB7" s="1">
        <f>IF(AND('GMT DATA'!AB7&lt;&gt;"NA",'GMT DATA'!AB7&lt;&gt;"Inf"),'GMT DATA'!AB7-'GMT DATA'!AA7,"")</f>
        <v>12.331422310000001</v>
      </c>
      <c r="AC7" s="1">
        <f>IF(AND('GMT DATA'!AC7&lt;&gt;"NA",'GMT DATA'!AC7&lt;&gt;"Inf"),'GMT DATA'!AD7-'GMT DATA'!AC7,"")</f>
        <v>9.334063730000004</v>
      </c>
      <c r="AD7" s="1">
        <f>IF(AND('GMT DATA'!AD7&lt;&gt;"NA",'GMT DATA'!AD7&lt;&gt;"Inf"),'GMT DATA'!AD7,"")</f>
        <v>-56.397207369999997</v>
      </c>
      <c r="AE7" s="1">
        <f>IF(AND('GMT DATA'!AE7&lt;&gt;"NA",'GMT DATA'!AE7&lt;&gt;"Inf"),'GMT DATA'!AE7-'GMT DATA'!AD7,"")</f>
        <v>9.3340637299999969</v>
      </c>
      <c r="AF7" s="1">
        <f>IF(AND('GMT DATA'!AF7&lt;&gt;"NA",'GMT DATA'!AF7&lt;&gt;"Inf"),'GMT DATA'!AG7-'GMT DATA'!AF7,"")</f>
        <v>3.0089005700000016</v>
      </c>
      <c r="AG7" s="1">
        <f>MAX(IF(AND('GMT DATA'!AG7&lt;&gt;"NA",'GMT DATA'!AG7&lt;&gt;"Inf"),'GMT DATA'!AG7,""),-AG$2)</f>
        <v>-27.110067059999999</v>
      </c>
      <c r="AH7" s="1">
        <f>MAX(0,MIN(IF(AND('GMT DATA'!AH7&lt;&gt;"NA",'GMT DATA'!AH7&lt;&gt;"Inf"),'GMT DATA'!AH7-'GMT DATA'!AG7,""),AG7+AG2))</f>
        <v>1.189932940000002</v>
      </c>
      <c r="AI7" s="1">
        <f>IF(AND('GMT DATA'!AI7&lt;&gt;"NA",'GMT DATA'!AI7&lt;&gt;"Inf"),'GMT DATA'!AJ7-'GMT DATA'!AI7,"")</f>
        <v>5.0170844300000006</v>
      </c>
      <c r="AJ7" s="1">
        <f>IF(AND('GMT DATA'!AJ7&lt;&gt;"NA",'GMT DATA'!AJ7&lt;&gt;"Inf"),'GMT DATA'!AJ7,"")</f>
        <v>31.499711399999999</v>
      </c>
      <c r="AK7" s="1">
        <f>IF(AND('GMT DATA'!AK7&lt;&gt;"NA",'GMT DATA'!AK7&lt;&gt;"Inf"),'GMT DATA'!AK7-'GMT DATA'!AJ7,"")</f>
        <v>5.0170844300000006</v>
      </c>
      <c r="AL7" s="1">
        <f>IF(AND('GMT DATA'!AL7&lt;&gt;"NA",'GMT DATA'!AL7&lt;&gt;"Inf"),'GMT DATA'!AM7-'GMT DATA'!AL7,"")</f>
        <v>11.099575120000004</v>
      </c>
      <c r="AM7" s="1">
        <f>IF(AND('GMT DATA'!AM7&lt;&gt;"NA",'GMT DATA'!AM7&lt;&gt;"Inf"),'GMT DATA'!AM7,"")</f>
        <v>-26.903777269999999</v>
      </c>
      <c r="AN7" s="1">
        <f>IF(AND('GMT DATA'!AN7&lt;&gt;"NA",'GMT DATA'!AN7&lt;&gt;"Inf"),'GMT DATA'!AN7-'GMT DATA'!AM7,"")</f>
        <v>11.099575119999999</v>
      </c>
      <c r="AO7" s="1">
        <f>IF(AND('GMT DATA'!AO7&lt;&gt;"NA",'GMT DATA'!AO7&lt;&gt;"Inf"),'GMT DATA'!AP7-'GMT DATA'!AO7,"")</f>
        <v>12.737948580000001</v>
      </c>
      <c r="AP7" s="1">
        <f>IF(AND('GMT DATA'!AP7&lt;&gt;"NA",'GMT DATA'!AP7&lt;&gt;"Inf"),'GMT DATA'!AP7,"")</f>
        <v>58.403488670000002</v>
      </c>
      <c r="AQ7" s="1">
        <f>IF(AND('GMT DATA'!AQ7&lt;&gt;"NA",'GMT DATA'!AQ7&lt;&gt;"Inf"),'GMT DATA'!AQ7-'GMT DATA'!AP7,"")</f>
        <v>12.737948579999994</v>
      </c>
      <c r="AR7" s="1">
        <f>IF(AND('GMT DATA'!AR7&lt;&gt;"NA",'GMT DATA'!AR7&lt;&gt;"Inf"),'GMT DATA'!AS7-'GMT DATA'!AR7,"")</f>
        <v>5.9305449500000016</v>
      </c>
      <c r="AS7" s="1">
        <f>IF(AND('GMT DATA'!AS7&lt;&gt;"NA",'GMT DATA'!AS7&lt;&gt;"Inf"),'GMT DATA'!AS7,"")</f>
        <v>-21.279764029999999</v>
      </c>
      <c r="AT7" s="1">
        <f>IF(AND('GMT DATA'!AT7&lt;&gt;"NA",'GMT DATA'!AT7&lt;&gt;"Inf"),'GMT DATA'!AT7-'GMT DATA'!AS7,"")</f>
        <v>5.9305449499999998</v>
      </c>
      <c r="AU7" s="1">
        <f>IF(AND('GMT DATA'!AU7&lt;&gt;"NA",'GMT DATA'!AU7&lt;&gt;"Inf"),'GMT DATA'!AV7-'GMT DATA'!AU7,"")</f>
        <v>5.4129379300000018</v>
      </c>
      <c r="AV7" s="1">
        <f>IF(AND('GMT DATA'!AV7&lt;&gt;"NA",'GMT DATA'!AV7&lt;&gt;"Inf"),'GMT DATA'!AV7,"")</f>
        <v>25.620091670000001</v>
      </c>
      <c r="AW7" s="1">
        <f>IF(AND('GMT DATA'!AW7&lt;&gt;"NA",'GMT DATA'!AW7&lt;&gt;"Inf"),'GMT DATA'!AW7-'GMT DATA'!AV7,"")</f>
        <v>5.4129379399999991</v>
      </c>
      <c r="AX7" s="1">
        <f>IF(AND('GMT DATA'!AX7&lt;&gt;"NA",'GMT DATA'!AX7&lt;&gt;"Inf"),'GMT DATA'!AY7-'GMT DATA'!AX7,"")</f>
        <v>7.5984953100000041</v>
      </c>
      <c r="AY7" s="1">
        <f>IF(AND('GMT DATA'!AY7&lt;&gt;"NA",'GMT DATA'!AY7&lt;&gt;"Inf"),'GMT DATA'!AY7,"")</f>
        <v>46.899855700000003</v>
      </c>
      <c r="AZ7" s="1">
        <f>IF(AND('GMT DATA'!AZ7&lt;&gt;"NA",'GMT DATA'!AZ7&lt;&gt;"Inf"),'GMT DATA'!AZ7-'GMT DATA'!AY7,"")</f>
        <v>7.598495309999997</v>
      </c>
      <c r="BA7" s="1">
        <f>IF(AND('GMT DATA'!BA7&lt;&gt;"NA",'GMT DATA'!BA7&lt;&gt;"Inf"),'GMT DATA'!BB7-'GMT DATA'!BA7,"")</f>
        <v>188.40145099999995</v>
      </c>
      <c r="BB7" s="1">
        <f>IF(AND('GMT DATA'!BB7&lt;&gt;"NA",'GMT DATA'!BB7&lt;&gt;"Inf"),'GMT DATA'!BB7,"")</f>
        <v>1211.1727249999999</v>
      </c>
      <c r="BC7" s="1">
        <f>IF(AND('GMT DATA'!BC7&lt;&gt;"NA",'GMT DATA'!BC7&lt;&gt;"Inf"),'GMT DATA'!BC7-'GMT DATA'!BB7,"")</f>
        <v>188.40145000000007</v>
      </c>
      <c r="BD7" s="1">
        <f>IF(AND('GMT DATA'!BD7&lt;&gt;"NA",'GMT DATA'!BD7&lt;&gt;"Inf"),'GMT DATA'!BE7-'GMT DATA'!BD7,"")</f>
        <v>178.94222960000013</v>
      </c>
      <c r="BE7" s="1">
        <f>IF(AND('GMT DATA'!BE7&lt;&gt;"NA",'GMT DATA'!BE7&lt;&gt;"Inf"),'GMT DATA'!BE7,"")</f>
        <v>1024.1130290000001</v>
      </c>
      <c r="BF7" s="1">
        <f>IF(AND('GMT DATA'!BF7&lt;&gt;"NA",'GMT DATA'!BF7&lt;&gt;"Inf"),'GMT DATA'!BF7-'GMT DATA'!BE7,"")</f>
        <v>178.94222999999988</v>
      </c>
      <c r="BG7" s="1">
        <f>IF(AND('GMT DATA'!BG7&lt;&gt;"NA",'GMT DATA'!BG7&lt;&gt;"Inf"),'GMT DATA'!BH7-'GMT DATA'!BG7,"")</f>
        <v>175.72087850000003</v>
      </c>
      <c r="BH7" s="1">
        <f>IF(AND('GMT DATA'!BH7&lt;&gt;"NA",'GMT DATA'!BH7&lt;&gt;"Inf"),'GMT DATA'!BH7,"")</f>
        <v>985.23562240000001</v>
      </c>
      <c r="BI7" s="1">
        <f>IF(AND('GMT DATA'!BI7&lt;&gt;"NA",'GMT DATA'!BI7&lt;&gt;"Inf"),'GMT DATA'!BI7-'GMT DATA'!BH7,"")</f>
        <v>175.72087859999988</v>
      </c>
      <c r="BJ7" s="1">
        <f>IF(AND('GMT DATA'!BJ7&lt;&gt;"NA",'GMT DATA'!BJ7&lt;&gt;"Inf"),'GMT DATA'!BK7-'GMT DATA'!BJ7,"")</f>
        <v>172.19155030000002</v>
      </c>
      <c r="BK7" s="1">
        <f>IF(AND('GMT DATA'!BK7&lt;&gt;"NA",'GMT DATA'!BK7&lt;&gt;"Inf"),'GMT DATA'!BK7,"")</f>
        <v>944.90636370000004</v>
      </c>
      <c r="BL7" s="1">
        <f>IF(AND('GMT DATA'!BL7&lt;&gt;"NA",'GMT DATA'!BL7&lt;&gt;"Inf"),'GMT DATA'!BL7-'GMT DATA'!BK7,"")</f>
        <v>172.1915502999999</v>
      </c>
      <c r="BM7" s="1">
        <f>IF(AND('GMT DATA'!BM7&lt;&gt;"NA",'GMT DATA'!BM7&lt;&gt;"Inf"),'GMT DATA'!BN7-'GMT DATA'!BM7,"")</f>
        <v>159.82522190000009</v>
      </c>
      <c r="BN7" s="1">
        <f>IF(AND('GMT DATA'!BN7&lt;&gt;"NA",'GMT DATA'!BN7&lt;&gt;"Inf"),'GMT DATA'!BN7,"")</f>
        <v>813.26346920000003</v>
      </c>
      <c r="BO7" s="1">
        <f>IF(AND('GMT DATA'!BO7&lt;&gt;"NA",'GMT DATA'!BO7&lt;&gt;"Inf"),'GMT DATA'!BO7-'GMT DATA'!BN7,"")</f>
        <v>159.82522189999997</v>
      </c>
      <c r="BP7" s="1">
        <f>IF(AND('GMT DATA'!BP7&lt;&gt;"NA",'GMT DATA'!BP7&lt;&gt;"Inf"),'GMT DATA'!BQ7-'GMT DATA'!BP7,"")</f>
        <v>128.18663180000004</v>
      </c>
      <c r="BQ7" s="1">
        <f>IF(AND('GMT DATA'!BQ7&lt;&gt;"NA",'GMT DATA'!BQ7&lt;&gt;"Inf"),'GMT DATA'!BQ7,"")</f>
        <v>540.60786800000005</v>
      </c>
      <c r="BR7" s="1">
        <f>IF(AND('GMT DATA'!BR7&lt;&gt;"NA",'GMT DATA'!BR7&lt;&gt;"Inf"),'GMT DATA'!BR7-'GMT DATA'!BQ7,"")</f>
        <v>128.18663179999999</v>
      </c>
      <c r="BS7" s="1">
        <f>IF(AND('GMT DATA'!BS7&lt;&gt;"NA",'GMT DATA'!BS7&lt;&gt;"Inf"),'GMT DATA'!BT7-'GMT DATA'!BS7,"")</f>
        <v>277.74194699999998</v>
      </c>
      <c r="BT7" s="1">
        <f>IF(AND('GMT DATA'!BT7&lt;&gt;"NA",'GMT DATA'!BT7&lt;&gt;"Inf"),'GMT DATA'!BT7,"")</f>
        <v>-2135.7577919999999</v>
      </c>
      <c r="BU7" s="1">
        <f>IF(AND('GMT DATA'!BU7&lt;&gt;"NA",'GMT DATA'!BU7&lt;&gt;"Inf"),'GMT DATA'!BU7-'GMT DATA'!BT7,"")</f>
        <v>277.74194699999998</v>
      </c>
      <c r="BV7" s="1">
        <f>IF(AND('GMT DATA'!BV7&lt;&gt;"NA",'GMT DATA'!BV7&lt;&gt;"Inf"),'GMT DATA'!BW7-'GMT DATA'!BV7,"")</f>
        <v>195.15739800000006</v>
      </c>
      <c r="BW7" s="1">
        <f>IF(AND('GMT DATA'!BW7&lt;&gt;"NA",'GMT DATA'!BW7&lt;&gt;"Inf"),'GMT DATA'!BW7,"")</f>
        <v>1505.9080269999999</v>
      </c>
      <c r="BX7" s="1">
        <f>IF(AND('GMT DATA'!BX7&lt;&gt;"NA",'GMT DATA'!BX7&lt;&gt;"Inf"),'GMT DATA'!BX7-'GMT DATA'!BW7,"")</f>
        <v>195.15739800000006</v>
      </c>
      <c r="BY7" s="4">
        <f>IF(AND('GMT DATA'!BY7&lt;&gt;"NA",'GMT DATA'!BY7&lt;&gt;"Inf"),'GMT DATA'!BZ7-'GMT DATA'!BY7,"")</f>
        <v>0.21978781400000003</v>
      </c>
      <c r="BZ7" s="4">
        <f>IF(AND('GMT DATA'!BZ7&lt;&gt;"NA",'GMT DATA'!BZ7&lt;&gt;"Inf"),'GMT DATA'!BZ7,"")</f>
        <v>0.44396410800000002</v>
      </c>
      <c r="CA7" s="4">
        <f>IF(AND('GMT DATA'!CA7&lt;&gt;"NA",'GMT DATA'!CA7&lt;&gt;"Inf"),'GMT DATA'!CA7-'GMT DATA'!BZ7,"")</f>
        <v>0.21978781499999994</v>
      </c>
      <c r="CB7" s="4">
        <f>IF(AND('GMT DATA'!CB7&lt;&gt;"NA",'GMT DATA'!CB7&lt;&gt;"Inf"),'GMT DATA'!CC7-'GMT DATA'!CB7,"")</f>
        <v>0.215990509</v>
      </c>
      <c r="CC7" s="4">
        <f>IF(AND('GMT DATA'!CC7&lt;&gt;"NA",'GMT DATA'!CC7&lt;&gt;"Inf"),'GMT DATA'!CC7,"")</f>
        <v>0.23956274999999999</v>
      </c>
      <c r="CD7" s="4">
        <f>IF(AND('GMT DATA'!CD7&lt;&gt;"NA",'GMT DATA'!CD7&lt;&gt;"Inf"),'GMT DATA'!CD7-'GMT DATA'!CC7,"")</f>
        <v>0.215990509</v>
      </c>
      <c r="CE7" s="4">
        <f>IF(AND('GMT DATA'!CE7&lt;&gt;"NA",'GMT DATA'!CE7&lt;&gt;"Inf"),'GMT DATA'!CF7-'GMT DATA'!CE7,"")</f>
        <v>0.20673836000000001</v>
      </c>
      <c r="CF7" s="4">
        <f>IF(AND('GMT DATA'!CF7&lt;&gt;"NA",'GMT DATA'!CF7&lt;&gt;"Inf"),'GMT DATA'!CF7,"")</f>
        <v>0.170210521</v>
      </c>
      <c r="CG7" s="4">
        <f>IF(AND('GMT DATA'!CG7&lt;&gt;"NA",'GMT DATA'!CG7&lt;&gt;"Inf"),'GMT DATA'!CG7-'GMT DATA'!CF7,"")</f>
        <v>0.20673836099999998</v>
      </c>
      <c r="CH7" s="1">
        <f>IF(AND('GMT DATA'!CH7&lt;&gt;"NA",'GMT DATA'!CH7&lt;&gt;"Inf"),'GMT DATA'!CI7-'GMT DATA'!CH7,"")</f>
        <v>9.9705734320000019</v>
      </c>
      <c r="CI7" s="1">
        <f>IF(AND('GMT DATA'!CI7&lt;&gt;"NA",'GMT DATA'!CI7&lt;&gt;"Inf"),'GMT DATA'!CI7,"")</f>
        <v>16.822822760000001</v>
      </c>
      <c r="CJ7" s="1">
        <f>IF(AND('GMT DATA'!CJ7&lt;&gt;"NA",'GMT DATA'!CJ7&lt;&gt;"Inf"),'GMT DATA'!CJ7-'GMT DATA'!CI7,"")</f>
        <v>9.9705734199999974</v>
      </c>
      <c r="CK7" s="1">
        <f>IF(AND('GMT DATA'!CK7&lt;&gt;"NA",'GMT DATA'!CK7&lt;&gt;"Inf"),'GMT DATA'!CL7-'GMT DATA'!CK7,"")</f>
        <v>8.3841836690000004</v>
      </c>
      <c r="CL7" s="1">
        <f>IF(AND('GMT DATA'!CL7&lt;&gt;"NA",'GMT DATA'!CL7&lt;&gt;"Inf"),'GMT DATA'!CL7,"")</f>
        <v>-6.3346999410000002</v>
      </c>
      <c r="CM7" s="1">
        <f>IF(AND('GMT DATA'!CM7&lt;&gt;"NA",'GMT DATA'!CM7&lt;&gt;"Inf"),'GMT DATA'!CM7-'GMT DATA'!CL7,"")</f>
        <v>8.3841836700000005</v>
      </c>
      <c r="CN7" s="1">
        <f>IF(AND('GMT DATA'!CN7&lt;&gt;"NA",'GMT DATA'!CN7&lt;&gt;"Inf"),'GMT DATA'!CO7-'GMT DATA'!CN7,"")</f>
        <v>5.0702008059999999</v>
      </c>
      <c r="CO7" s="1">
        <f>IF(AND('GMT DATA'!CO7&lt;&gt;"NA",'GMT DATA'!CO7&lt;&gt;"Inf"),'GMT DATA'!CO7,"")</f>
        <v>2.2252610129999999</v>
      </c>
      <c r="CP7" s="1">
        <f>IF(AND('GMT DATA'!CP7&lt;&gt;"NA",'GMT DATA'!CP7&lt;&gt;"Inf"),'GMT DATA'!CP7-'GMT DATA'!CO7,"")</f>
        <v>5.070200807</v>
      </c>
      <c r="CQ7" s="1">
        <f>IF(AND('GMT DATA'!CQ7&lt;&gt;"NA",'GMT DATA'!CQ7&lt;&gt;"Inf"),'GMT DATA'!CR7-'GMT DATA'!CQ7,"")</f>
        <v>12.140680344</v>
      </c>
      <c r="CR7" s="1">
        <f>IF(AND('GMT DATA'!CR7&lt;&gt;"NA",'GMT DATA'!CR7&lt;&gt;"Inf"),'GMT DATA'!CR7,"")</f>
        <v>4.5704694000000003</v>
      </c>
      <c r="CS7" s="1">
        <f>IF(AND('GMT DATA'!CS7&lt;&gt;"NA",'GMT DATA'!CS7&lt;&gt;"Inf"),'GMT DATA'!CS7-'GMT DATA'!CR7,"")</f>
        <v>12.140680339999999</v>
      </c>
      <c r="CT7" s="1">
        <f>IF(AND('GMT DATA'!CT7&lt;&gt;"NA",'GMT DATA'!CT7&lt;&gt;"Inf"),'GMT DATA'!CU7-'GMT DATA'!CT7,"")</f>
        <v>0.59099808700000001</v>
      </c>
      <c r="CU7" s="1">
        <f>IF(AND('GMT DATA'!CU7&lt;&gt;"NA",'GMT DATA'!CU7&lt;&gt;"Inf"),'GMT DATA'!CU7,"")</f>
        <v>0.97770138399999995</v>
      </c>
      <c r="CV7" s="1">
        <f>IF(AND('GMT DATA'!CV7&lt;&gt;"NA",'GMT DATA'!CV7&lt;&gt;"Inf"),'GMT DATA'!CV7-'GMT DATA'!CU7,"")</f>
        <v>0.59099808600000014</v>
      </c>
      <c r="CW7" s="1">
        <f>IF(AND('GMT DATA'!CW7&lt;&gt;"NA",'GMT DATA'!CW7&lt;&gt;"Inf"),'GMT DATA'!CX7-'GMT DATA'!CW7,"")</f>
        <v>0.12450340299999998</v>
      </c>
      <c r="CX7" s="1">
        <f>IF(AND('GMT DATA'!CX7&lt;&gt;"NA",'GMT DATA'!CX7&lt;&gt;"Inf"),'GMT DATA'!CX7,"")</f>
        <v>-0.227077538</v>
      </c>
      <c r="CY7" s="1">
        <f>IF(AND('GMT DATA'!CY7&lt;&gt;"NA",'GMT DATA'!CY7&lt;&gt;"Inf"),'GMT DATA'!CY7-'GMT DATA'!CX7,"")</f>
        <v>0.124503402</v>
      </c>
      <c r="CZ7" s="1">
        <f>IF(AND('GMT DATA'!CZ7&lt;&gt;"NA",'GMT DATA'!CZ7&lt;&gt;"Inf"),'GMT DATA'!DA7-'GMT DATA'!CZ7,"")</f>
        <v>4.1286522710000009</v>
      </c>
      <c r="DA7" s="1">
        <f>IF(AND('GMT DATA'!DA7&lt;&gt;"NA",'GMT DATA'!DA7&lt;&gt;"Inf"),'GMT DATA'!DA7,"")</f>
        <v>9.4732669870000006</v>
      </c>
      <c r="DB7" s="1">
        <f>IF(AND('GMT DATA'!DB7&lt;&gt;"NA",'GMT DATA'!DB7&lt;&gt;"Inf"),'GMT DATA'!DB7-'GMT DATA'!DA7,"")</f>
        <v>4.1286522730000002</v>
      </c>
      <c r="DC7" s="1">
        <f>IF(AND('GMT DATA'!DC7&lt;&gt;"NA",'GMT DATA'!DC7&lt;&gt;"Inf"),'GMT DATA'!DD7-'GMT DATA'!DC7,"")</f>
        <v>26.934545267000001</v>
      </c>
      <c r="DD7" s="1">
        <f>IF(AND('GMT DATA'!DD7&lt;&gt;"NA",'GMT DATA'!DD7&lt;&gt;"Inf"),'GMT DATA'!DD7,"")</f>
        <v>23.545715900000001</v>
      </c>
      <c r="DE7" s="1">
        <f>IF(AND('GMT DATA'!DE7&lt;&gt;"NA",'GMT DATA'!DE7&lt;&gt;"Inf"),'GMT DATA'!DE7-'GMT DATA'!DD7,"")</f>
        <v>26.934545259999997</v>
      </c>
    </row>
    <row r="8" spans="1:109">
      <c r="A8" t="s">
        <v>122</v>
      </c>
      <c r="C8" t="s">
        <v>121</v>
      </c>
      <c r="F8" t="s">
        <v>121</v>
      </c>
      <c r="I8" t="s">
        <v>121</v>
      </c>
      <c r="L8" t="s">
        <v>121</v>
      </c>
      <c r="O8" t="s">
        <v>121</v>
      </c>
      <c r="R8" t="s">
        <v>121</v>
      </c>
      <c r="U8" t="s">
        <v>121</v>
      </c>
      <c r="X8" t="s">
        <v>116</v>
      </c>
      <c r="AA8" t="s">
        <v>116</v>
      </c>
      <c r="AD8" t="s">
        <v>116</v>
      </c>
      <c r="AG8" t="s">
        <v>116</v>
      </c>
      <c r="AJ8" t="s">
        <v>123</v>
      </c>
      <c r="AM8" t="s">
        <v>123</v>
      </c>
      <c r="AP8" t="s">
        <v>116</v>
      </c>
      <c r="AS8" t="s">
        <v>123</v>
      </c>
      <c r="AV8" t="s">
        <v>123</v>
      </c>
      <c r="AY8" t="s">
        <v>116</v>
      </c>
      <c r="BB8" t="s">
        <v>120</v>
      </c>
      <c r="BE8" t="s">
        <v>120</v>
      </c>
      <c r="BH8" t="s">
        <v>120</v>
      </c>
      <c r="BK8" t="s">
        <v>120</v>
      </c>
      <c r="BN8" t="s">
        <v>120</v>
      </c>
      <c r="BQ8" t="s">
        <v>120</v>
      </c>
      <c r="BT8" t="s">
        <v>119</v>
      </c>
      <c r="BW8" t="s">
        <v>118</v>
      </c>
      <c r="BZ8" t="s">
        <v>117</v>
      </c>
      <c r="CC8" t="s">
        <v>117</v>
      </c>
      <c r="CF8" t="s">
        <v>117</v>
      </c>
      <c r="CI8" t="s">
        <v>117</v>
      </c>
      <c r="CL8" t="s">
        <v>116</v>
      </c>
      <c r="CO8" t="s">
        <v>116</v>
      </c>
      <c r="CR8" t="s">
        <v>116</v>
      </c>
      <c r="CT8" t="s">
        <v>116</v>
      </c>
      <c r="CX8" t="s">
        <v>124</v>
      </c>
      <c r="DA8" t="s">
        <v>125</v>
      </c>
      <c r="DD8" t="s">
        <v>125</v>
      </c>
    </row>
    <row r="9" spans="1:109" s="3" customFormat="1" ht="99" customHeight="1">
      <c r="C9" s="3" t="str">
        <f>CONCATENATE("projected change per degree of global mean temperature change relative to 1980-2009 = ",ROUND(C2,1),C8)</f>
        <v>projected change per degree of global mean temperature change relative to 1980-2009 = -18.7oC</v>
      </c>
      <c r="F9" s="3" t="str">
        <f>CONCATENATE("projected change per degree of global mean temperature change relative to 1980-2009 = ",ROUND(F2,1),F8)</f>
        <v>projected change per degree of global mean temperature change relative to 1980-2009 = 15oC</v>
      </c>
      <c r="I9" s="3" t="str">
        <f>CONCATENATE("projected change per degree of global mean temperature change relative to 1980-2009 = ",ROUND(I2,1),I8)</f>
        <v>projected change per degree of global mean temperature change relative to 1980-2009 = 13.5oC</v>
      </c>
      <c r="L9" s="3" t="str">
        <f>CONCATENATE("projected change per degree of global mean temperature change relative to 1980-2009 = ",ROUND(L2,1),L8)</f>
        <v>projected change per degree of global mean temperature change relative to 1980-2009 = -20.5oC</v>
      </c>
      <c r="O9" s="3" t="str">
        <f>CONCATENATE("projected change per degree of global mean temperature change relative to 1980-2009 = ",ROUND(O2,1),O8)</f>
        <v>projected change per degree of global mean temperature change relative to 1980-2009 = 16.4oC</v>
      </c>
      <c r="R9" s="3" t="str">
        <f>CONCATENATE("projected change per degree of global mean temperature change relative to 1980-2009 = ",ROUND(R2,0),R8)</f>
        <v>projected change per degree of global mean temperature change relative to 1980-2009 = -43oC</v>
      </c>
      <c r="U9" s="3" t="str">
        <f>CONCATENATE("projected change per degree of global mean temperature change relative to 1980-2009 = ",ROUND(U2,0),U8)</f>
        <v>projected change per degree of global mean temperature change relative to 1980-2009 = 22oC</v>
      </c>
      <c r="X9" s="3" t="str">
        <f>CONCATENATE("projected change per degree of global mean temperature change relative to 1980-2009 = ",ROUND(X2,0)," ",X8)</f>
        <v>projected change per degree of global mean temperature change relative to 1980-2009 = 26 days</v>
      </c>
      <c r="AA9" s="3" t="str">
        <f>CONCATENATE("projected change per degree of global mean temperature change relative to 1980-2009 = ",ROUND(AA2,1)," ",AA8)</f>
        <v>projected change per degree of global mean temperature change relative to 1980-2009 = 2.5 days</v>
      </c>
      <c r="AD9" s="3" t="str">
        <f>CONCATENATE("projected change per degree of global mean temperature change relative to 1980-2009 = ",ROUND(AD2,0)," ",AD8)</f>
        <v>projected change per degree of global mean temperature change relative to 1980-2009 = 272 days</v>
      </c>
      <c r="AG9" s="3" t="str">
        <f>CONCATENATE("projected change per degree of global mean temperature change relative to 1980-2009 = ",ROUND(AG2,1)," ",AG8)</f>
        <v>projected change per degree of global mean temperature change relative to 1980-2009 = 28.3 days</v>
      </c>
      <c r="AJ9" s="3" t="str">
        <f>CONCATENATE("projected change per degree of global mean temperature change relative to 1980-2009 = ",ROUND(AJ2,0),AJ8)</f>
        <v>projected change per degree of global mean temperature change relative to 1980-2009 = 246st day of the year</v>
      </c>
      <c r="AM9" s="3" t="str">
        <f>CONCATENATE("projected change per degree of global mean temperature change relative to 1980-2009 = ",ROUND(AM2,0),AM8)</f>
        <v>projected change per degree of global mean temperature change relative to 1980-2009 = 151st day of the year</v>
      </c>
      <c r="AP9" s="3" t="str">
        <f>CONCATENATE("projected change per degree of global mean temperature change relative to 1980-2009 = ",ROUND(AP2,0)," ",AP8)</f>
        <v>projected change per degree of global mean temperature change relative to 1980-2009 = 95 days</v>
      </c>
      <c r="AS9" s="3" t="str">
        <f>CONCATENATE("projected change per degree of global mean temperature change relative to 1980-2009 = ",ROUND(AS2,0),AS8)</f>
        <v>projected change per degree of global mean temperature change relative to 1980-2009 = 118st day of the year</v>
      </c>
      <c r="AV9" s="3" t="str">
        <f>CONCATENATE("projected change per degree of global mean temperature change relative to 1980-2009 = ",ROUND(AV2,0),AV8)</f>
        <v>projected change per degree of global mean temperature change relative to 1980-2009 = 255st day of the year</v>
      </c>
      <c r="AY9" s="3" t="str">
        <f>CONCATENATE("projected change per degree of global mean temperature change relative to 1980-2009 = ",ROUND(AY2,0)," ",AY8)</f>
        <v>projected change per degree of global mean temperature change relative to 1980-2009 = 138 days</v>
      </c>
      <c r="BB9" s="3" t="str">
        <f>CONCATENATE("projected change per degree of global mean temperature change relative to 1980-2009 = ",ROUND(BB2,0)," ",BB8)</f>
        <v>projected change per degree of global mean temperature change relative to 1980-2009 = 2097 degree-days</v>
      </c>
      <c r="BE9" s="3" t="str">
        <f>CONCATENATE("projected change per degree of global mean temperature change relative to 1980-2009 = ",ROUND(BE2,0)," ",BE8)</f>
        <v>projected change per degree of global mean temperature change relative to 1980-2009 = 1214 degree-days</v>
      </c>
      <c r="BH9" s="3" t="str">
        <f>CONCATENATE("projected change per degree of global mean temperature change relative to 1980-2009 = ",ROUND(BH2,0)," ",BH8)</f>
        <v>projected change per degree of global mean temperature change relative to 1980-2009 = 1062 degree-days</v>
      </c>
      <c r="BK9" s="3" t="str">
        <f>CONCATENATE("projected change per degree of global mean temperature change relative to 1980-2009 = ",ROUND(BK2,0)," ",BK8)</f>
        <v>projected change per degree of global mean temperature change relative to 1980-2009 = 919 degree-days</v>
      </c>
      <c r="BN9" s="3" t="str">
        <f>CONCATENATE("projected change per degree of global mean temperature change relative to 1980-2009 = ",ROUND(BN2,0)," ",BN8)</f>
        <v>projected change per degree of global mean temperature change relative to 1980-2009 = 545 degree-days</v>
      </c>
      <c r="BQ9" s="3" t="str">
        <f>CONCATENATE("projected change per degree of global mean temperature change relative to 1980-2009 = ",ROUND(BQ2,0)," ",BQ8)</f>
        <v>projected change per degree of global mean temperature change relative to 1980-2009 = 132 degree-days</v>
      </c>
      <c r="BT9" s="3" t="str">
        <f>CONCATENATE("projected change per degree of global mean temperature change relative to 1980-2009 = ",ROUND(BT2,0)," ",BT8)</f>
        <v>projected change per degree of global mean temperature change relative to 1980-2009 = 6861 heating degree-days</v>
      </c>
      <c r="BW9" s="3" t="str">
        <f>CONCATENATE("projected change per degree of global mean temperature change relative to 1980-2009 = ",ROUND(BW2,0)," ",BW8)</f>
        <v>projected change per degree of global mean temperature change relative to 1980-2009 = 1719 corn heat units</v>
      </c>
      <c r="BZ9" s="3" t="str">
        <f>CONCATENATE("projected change per degree of global mean temperature change relative to 1980-2009 = ",ROUND(BZ2,0)," ",BZ8)</f>
        <v>projected change per degree of global mean temperature change relative to 1980-2009 = 172 mm</v>
      </c>
      <c r="CC9" s="3" t="str">
        <f>CONCATENATE("projected change per degree of global mean temperature change relative to 1980-2009 = ",ROUND(CC2,0)," ",CC8)</f>
        <v>projected change per degree of global mean temperature change relative to 1980-2009 = 169 mm</v>
      </c>
      <c r="CF9" s="3" t="str">
        <f>CONCATENATE("projected change per degree of global mean temperature change relative to 1980-2009 = ",ROUND(CF2,0)," ",CF8)</f>
        <v>projected change per degree of global mean temperature change relative to 1980-2009 = 197 mm</v>
      </c>
      <c r="CI9" s="3" t="str">
        <f>CONCATENATE("projected change per degree of global mean temperature change relative to 1980-2009 = ",ROUND(CI2,0)," ",CI8)</f>
        <v>projected change per degree of global mean temperature change relative to 1980-2009 = 36 mm</v>
      </c>
      <c r="CL9" s="3" t="str">
        <f>CONCATENATE("projected change per degree of global mean temperature change relative to 1980-2009 = ",ROUND(CL2,0)," ",CL8)</f>
        <v>projected change per degree of global mean temperature change relative to 1980-2009 = 176 days</v>
      </c>
      <c r="CO9" s="3" t="str">
        <f>CONCATENATE("projected change per degree of global mean temperature change relative to 1980-2009 = ",ROUND(CO2,0)," ",CO8)</f>
        <v>projected change per degree of global mean temperature change relative to 1980-2009 = 83 days</v>
      </c>
      <c r="CR9" s="3" t="str">
        <f>CONCATENATE("projected change per degree of global mean temperature change relative to 1980-2009 = ",ROUND(CR2,0)," ",CR8)</f>
        <v>projected change per degree of global mean temperature change relative to 1980-2009 = 107 days</v>
      </c>
      <c r="CU9" s="3" t="str">
        <f>CONCATENATE("projected change per degree of global mean temperature change relative to 1980-2009 = ",ROUND(CU2,2)," ",CU8)</f>
        <v xml:space="preserve">projected change per degree of global mean temperature change relative to 1980-2009 = 1.1 </v>
      </c>
      <c r="CX9" s="3" t="str">
        <f>CONCATENATE("projected change per degree of global mean temperature change relative to 1980-2009 = ",ROUND(CX2,0),CX8)</f>
        <v>projected change per degree of global mean temperature change relative to 1980-2009 = 63%</v>
      </c>
      <c r="DA9" s="3" t="str">
        <f>CONCATENATE("projected change per degree of global mean temperature change relative to 1980-2009 = ",ROUND(DA2,0)," ",DA8)</f>
        <v>projected change per degree of global mean temperature change relative to 1980-2009 = 26 HMI UNITS</v>
      </c>
      <c r="DD9" s="3" t="str">
        <f>CONCATENATE("projected change per degree of global mean temperature change relative to 1980-2009 = ",ROUND(DD2,0)," ",DD8)</f>
        <v>projected change per degree of global mean temperature change relative to 1980-2009 = 92 HMI UNITS</v>
      </c>
    </row>
    <row r="10" spans="1:109" s="3" customFormat="1" ht="99" customHeight="1">
      <c r="C10" s="3" t="str">
        <f>CONCATENATE(UPPER(C1),CHAR(10),C9)</f>
        <v>HIGH LEVEL AVERAGE WINTER (DEC-FEB) TEMPERATURE 
projected change per degree of global mean temperature change relative to 1980-2009 = -18.7oC</v>
      </c>
      <c r="F10" s="3" t="str">
        <f>CONCATENATE(UPPER(F1),CHAR(10),F9)</f>
        <v>HIGH LEVEL AVERAGE SUMMER (JUN-AUG) TEMPERATURE 
projected change per degree of global mean temperature change relative to 1980-2009 = 15oC</v>
      </c>
      <c r="I10" s="3" t="str">
        <f>CONCATENATE(UPPER(I1),CHAR(10),I9)</f>
        <v>HIGH LEVEL AVERAGE GROWING SEASON (MAY-AUG) TEMPERATURE
projected change per degree of global mean temperature change relative to 1980-2009 = 13.5oC</v>
      </c>
      <c r="L10" s="3" t="str">
        <f>CONCATENATE(UPPER(L1),CHAR(10),L9)</f>
        <v>HIGH LEVEL AVERAGE JANUARY TEMPERATURE
projected change per degree of global mean temperature change relative to 1980-2009 = -20.5oC</v>
      </c>
      <c r="O10" s="3" t="str">
        <f>CONCATENATE(UPPER(O1),CHAR(10),O9)</f>
        <v>HIGH LEVEL AVERAGE JULY TEMPERATURE
projected change per degree of global mean temperature change relative to 1980-2009 = 16.4oC</v>
      </c>
      <c r="R10" s="3" t="str">
        <f>CONCATENATE(UPPER(R1),CHAR(10),R9)</f>
        <v>HIGH LEVEL TEMPERATURE ON THE COLDEST DAY OF THE YEAR
projected change per degree of global mean temperature change relative to 1980-2009 = -43oC</v>
      </c>
      <c r="U10" s="3" t="str">
        <f>CONCATENATE(UPPER(U1),CHAR(10),U9)</f>
        <v>HIGH LEVEL TEMPERATURE ON THE WARMEST DAY OF THE YEAR
projected change per degree of global mean temperature change relative to 1980-2009 = 22oC</v>
      </c>
      <c r="X10" s="3" t="str">
        <f>CONCATENATE(UPPER(X1),CHAR(10),X9)</f>
        <v>HIGH LEVEL DAYS ABOVE 25C
projected change per degree of global mean temperature change relative to 1980-2009 = 26 days</v>
      </c>
      <c r="AA10" s="3" t="str">
        <f>CONCATENATE(UPPER(AA1),CHAR(10),AA9)</f>
        <v>HIGH LEVEL DAYS ABOVE 30C
projected change per degree of global mean temperature change relative to 1980-2009 = 2.5 days</v>
      </c>
      <c r="AD10" s="3" t="str">
        <f>CONCATENATE(UPPER(AD1),CHAR(10),AD9)</f>
        <v>HIGH LEVEL DAYS BELOW 5C
projected change per degree of global mean temperature change relative to 1980-2009 = 272 days</v>
      </c>
      <c r="AG10" s="3" t="str">
        <f>CONCATENATE(UPPER(AG1),CHAR(10),AG9)</f>
        <v>HIGH LEVEL DAYS BELOW -30C
projected change per degree of global mean temperature change relative to 1980-2009 = 28.3 days</v>
      </c>
      <c r="AJ10" s="3" t="str">
        <f>CONCATENATE(UPPER(AJ1),CHAR(10),AJ9)</f>
        <v>HIGH LEVEL DATE OF FIRST FREEZE IN FALL
projected change per degree of global mean temperature change relative to 1980-2009 = 246st day of the year</v>
      </c>
      <c r="AM10" s="3" t="str">
        <f>CONCATENATE(UPPER(AM1),CHAR(10),AM9)</f>
        <v>HIGH LEVEL DATE OF LAST FREEZE IN SPRING
projected change per degree of global mean temperature change relative to 1980-2009 = 151st day of the year</v>
      </c>
      <c r="AP10" s="3" t="str">
        <f>CONCATENATE(UPPER(AP1),CHAR(10),AP9)</f>
        <v>HIGH LEVEL LENGTH OF FROST-FREE SEASON
projected change per degree of global mean temperature change relative to 1980-2009 = 95 days</v>
      </c>
      <c r="AS10" s="3" t="str">
        <f>CONCATENATE(UPPER(AS1),CHAR(10),AS9)</f>
        <v>HIGH LEVEL START OF GROWING SEASON
projected change per degree of global mean temperature change relative to 1980-2009 = 118st day of the year</v>
      </c>
      <c r="AV10" s="3" t="str">
        <f>CONCATENATE(UPPER(AV1),CHAR(10),AV9)</f>
        <v>HIGH LEVEL END OF GROWING SEASON 
projected change per degree of global mean temperature change relative to 1980-2009 = 255st day of the year</v>
      </c>
      <c r="AY10" s="3" t="str">
        <f>CONCATENATE(UPPER(AY1),CHAR(10),AY9)</f>
        <v>HIGH LEVEL LENGTH OF GROWING SEASON 
projected change per degree of global mean temperature change relative to 1980-2009 = 138 days</v>
      </c>
      <c r="BB10" s="3" t="str">
        <f>CONCATENATE(UPPER(BB1),CHAR(10),BB9)</f>
        <v>HIGH LEVEL DEGREE-DAYS ABOVE 0C
projected change per degree of global mean temperature change relative to 1980-2009 = 2097 degree-days</v>
      </c>
      <c r="BE10" s="3" t="str">
        <f>CONCATENATE(UPPER(BE1),CHAR(10),BE9)</f>
        <v>HIGH LEVEL DEGREE-DAYS ABOVE 5C
projected change per degree of global mean temperature change relative to 1980-2009 = 1214 degree-days</v>
      </c>
      <c r="BH10" s="3" t="str">
        <f>CONCATENATE(UPPER(BH1),CHAR(10),BH9)</f>
        <v>HIGH LEVEL DEGREE-DAYS ABOVE 6C
projected change per degree of global mean temperature change relative to 1980-2009 = 1062 degree-days</v>
      </c>
      <c r="BK10" s="3" t="str">
        <f>CONCATENATE(UPPER(BK1),CHAR(10),BK9)</f>
        <v>HIGH LEVEL DEGREE-DAYS ABOVE 7C
projected change per degree of global mean temperature change relative to 1980-2009 = 919 degree-days</v>
      </c>
      <c r="BN10" s="3" t="str">
        <f>CONCATENATE(UPPER(BN1),CHAR(10),BN9)</f>
        <v>HIGH LEVEL DEGREE-DAYS ABOVE 10C
projected change per degree of global mean temperature change relative to 1980-2009 = 545 degree-days</v>
      </c>
      <c r="BQ10" s="3" t="str">
        <f>CONCATENATE(UPPER(BQ1),CHAR(10),BQ9)</f>
        <v>HIGH LEVEL DEGREE-DAYS ABOVE 15C
projected change per degree of global mean temperature change relative to 1980-2009 = 132 degree-days</v>
      </c>
      <c r="BT10" s="3" t="str">
        <f>CONCATENATE(UPPER(BT1),CHAR(10),BT9)</f>
        <v>HIGH LEVEL HEATING DEGREE-DAYS BELOW 18C
projected change per degree of global mean temperature change relative to 1980-2009 = 6861 heating degree-days</v>
      </c>
      <c r="BW10" s="3" t="str">
        <f>CONCATENATE(UPPER(BW1),CHAR(10),BW9)</f>
        <v>HIGH LEVEL CORN HEAT UNITS
projected change per degree of global mean temperature change relative to 1980-2009 = 1719 corn heat units</v>
      </c>
      <c r="BZ10" s="3" t="str">
        <f>CONCATENATE(UPPER(BZ1),CHAR(10),BZ9)</f>
        <v>HIGH LEVEL WINTER (SEP-APR) PRECIPITATION
projected change per degree of global mean temperature change relative to 1980-2009 = 172 mm</v>
      </c>
      <c r="CC10" s="3" t="str">
        <f>CONCATENATE(UPPER(CC1),CHAR(10),CC9)</f>
        <v>HIGH LEVEL GROWING SEASON (APR-JUL) PRECIPITATION
projected change per degree of global mean temperature change relative to 1980-2009 = 169 mm</v>
      </c>
      <c r="CF10" s="3" t="str">
        <f>CONCATENATE(UPPER(CF1),CHAR(10),CF9)</f>
        <v>HIGH LEVEL GROWING SEASON (MAY-AUG) PRECIPITATION
projected change per degree of global mean temperature change relative to 1980-2009 = 197 mm</v>
      </c>
      <c r="CI10" s="3" t="str">
        <f>CONCATENATE(UPPER(CI1),CHAR(10),CI9)</f>
        <v>HIGH LEVEL PRECIPITATION ON WETTEST DAY OF THE YEAR
projected change per degree of global mean temperature change relative to 1980-2009 = 36 mm</v>
      </c>
      <c r="CL10" s="3" t="str">
        <f>CONCATENATE(UPPER(CL1),CHAR(10),CL9)</f>
        <v>HIGH LEVEL WINTER (SEP-APR) DRY DAYS 
projected change per degree of global mean temperature change relative to 1980-2009 = 176 days</v>
      </c>
      <c r="CO10" s="3" t="str">
        <f>CONCATENATE(UPPER(CO1),CHAR(10),CO9)</f>
        <v>HIGH LEVEL SUMMER (MAY-AUG) DRY DAYS 
projected change per degree of global mean temperature change relative to 1980-2009 = 83 days</v>
      </c>
      <c r="CR10" s="3" t="str">
        <f>CONCATENATE(UPPER(CR1),CHAR(10),CR9)</f>
        <v>HIGH LEVEL WET DAYS WITH PRECIPITATION ABOVE 0.2MM 
projected change per degree of global mean temperature change relative to 1980-2009 = 107 days</v>
      </c>
      <c r="CU10" s="3" t="str">
        <f>CONCATENATE(UPPER(CU1),CHAR(10),CU9)</f>
        <v xml:space="preserve">HIGH LEVEL DAYS WITH PRECIPITATION ABOVE 25MM 
projected change per degree of global mean temperature change relative to 1980-2009 = 1.1 </v>
      </c>
      <c r="CX10" s="3" t="str">
        <f>CONCATENATE(UPPER(CX1),CHAR(10),CX9)</f>
        <v>HIGH LEVEL PERCENTAGE OF WINTER PRECIPITATION AS SNOW
projected change per degree of global mean temperature change relative to 1980-2009 = 63%</v>
      </c>
      <c r="DA10" s="3" t="str">
        <f>CONCATENATE(UPPER(DA1),CHAR(10),DA9)</f>
        <v>HIGH LEVEL ANNUAL HEAT MOISTURE INDEX
projected change per degree of global mean temperature change relative to 1980-2009 = 26 HMI UNITS</v>
      </c>
      <c r="DD10" s="3" t="str">
        <f>CONCATENATE(UPPER(DD1),CHAR(10),DD9)</f>
        <v>HIGH LEVEL SUMMER HEAT MOISTURE INDEX
projected change per degree of global mean temperature change relative to 1980-2009 = 92 HMI UNITS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7"/>
  <sheetViews>
    <sheetView workbookViewId="0">
      <selection activeCell="E18" sqref="E18"/>
    </sheetView>
  </sheetViews>
  <sheetFormatPr baseColWidth="10" defaultRowHeight="15" x14ac:dyDescent="0"/>
  <sheetData>
    <row r="1" spans="1:109">
      <c r="A1" s="5" t="s">
        <v>115</v>
      </c>
      <c r="B1" s="5" t="s">
        <v>114</v>
      </c>
      <c r="C1" s="5" t="s">
        <v>113</v>
      </c>
      <c r="D1" s="5" t="s">
        <v>112</v>
      </c>
      <c r="E1" s="5" t="s">
        <v>111</v>
      </c>
      <c r="F1" s="5" t="s">
        <v>110</v>
      </c>
      <c r="G1" s="5" t="s">
        <v>109</v>
      </c>
      <c r="H1" s="5" t="s">
        <v>108</v>
      </c>
      <c r="I1" s="5" t="s">
        <v>107</v>
      </c>
      <c r="J1" s="5" t="s">
        <v>106</v>
      </c>
      <c r="K1" s="5" t="s">
        <v>105</v>
      </c>
      <c r="L1" s="5" t="s">
        <v>104</v>
      </c>
      <c r="M1" s="5" t="s">
        <v>103</v>
      </c>
      <c r="N1" s="5" t="s">
        <v>102</v>
      </c>
      <c r="O1" s="5" t="s">
        <v>101</v>
      </c>
      <c r="P1" s="5" t="s">
        <v>100</v>
      </c>
      <c r="Q1" s="5" t="s">
        <v>99</v>
      </c>
      <c r="R1" s="5" t="s">
        <v>98</v>
      </c>
      <c r="S1" s="5" t="s">
        <v>97</v>
      </c>
      <c r="T1" s="5" t="s">
        <v>96</v>
      </c>
      <c r="U1" s="5" t="s">
        <v>95</v>
      </c>
      <c r="V1" s="5" t="s">
        <v>94</v>
      </c>
      <c r="W1" s="5" t="s">
        <v>93</v>
      </c>
      <c r="X1" s="5" t="s">
        <v>92</v>
      </c>
      <c r="Y1" s="5" t="s">
        <v>91</v>
      </c>
      <c r="Z1" s="5" t="s">
        <v>90</v>
      </c>
      <c r="AA1" s="5" t="s">
        <v>89</v>
      </c>
      <c r="AB1" s="5" t="s">
        <v>88</v>
      </c>
      <c r="AC1" s="5" t="s">
        <v>87</v>
      </c>
      <c r="AD1" s="5" t="s">
        <v>86</v>
      </c>
      <c r="AE1" s="5" t="s">
        <v>85</v>
      </c>
      <c r="AF1" s="5" t="s">
        <v>84</v>
      </c>
      <c r="AG1" s="5" t="s">
        <v>83</v>
      </c>
      <c r="AH1" s="5" t="s">
        <v>82</v>
      </c>
      <c r="AI1" s="5" t="s">
        <v>81</v>
      </c>
      <c r="AJ1" s="5" t="s">
        <v>80</v>
      </c>
      <c r="AK1" s="5" t="s">
        <v>79</v>
      </c>
      <c r="AL1" s="5" t="s">
        <v>78</v>
      </c>
      <c r="AM1" s="5" t="s">
        <v>77</v>
      </c>
      <c r="AN1" s="5" t="s">
        <v>76</v>
      </c>
      <c r="AO1" s="5" t="s">
        <v>75</v>
      </c>
      <c r="AP1" s="5" t="s">
        <v>74</v>
      </c>
      <c r="AQ1" s="5" t="s">
        <v>73</v>
      </c>
      <c r="AR1" s="5" t="s">
        <v>72</v>
      </c>
      <c r="AS1" s="5" t="s">
        <v>71</v>
      </c>
      <c r="AT1" s="5" t="s">
        <v>70</v>
      </c>
      <c r="AU1" s="5" t="s">
        <v>69</v>
      </c>
      <c r="AV1" s="5" t="s">
        <v>68</v>
      </c>
      <c r="AW1" s="5" t="s">
        <v>67</v>
      </c>
      <c r="AX1" s="5" t="s">
        <v>66</v>
      </c>
      <c r="AY1" s="5" t="s">
        <v>65</v>
      </c>
      <c r="AZ1" s="5" t="s">
        <v>64</v>
      </c>
      <c r="BA1" s="5" t="s">
        <v>63</v>
      </c>
      <c r="BB1" s="5" t="s">
        <v>62</v>
      </c>
      <c r="BC1" s="5" t="s">
        <v>61</v>
      </c>
      <c r="BD1" s="5" t="s">
        <v>60</v>
      </c>
      <c r="BE1" s="5" t="s">
        <v>59</v>
      </c>
      <c r="BF1" s="5" t="s">
        <v>58</v>
      </c>
      <c r="BG1" s="5" t="s">
        <v>57</v>
      </c>
      <c r="BH1" s="5" t="s">
        <v>56</v>
      </c>
      <c r="BI1" s="5" t="s">
        <v>55</v>
      </c>
      <c r="BJ1" s="5" t="s">
        <v>54</v>
      </c>
      <c r="BK1" s="5" t="s">
        <v>53</v>
      </c>
      <c r="BL1" s="5" t="s">
        <v>52</v>
      </c>
      <c r="BM1" s="5" t="s">
        <v>51</v>
      </c>
      <c r="BN1" s="5" t="s">
        <v>50</v>
      </c>
      <c r="BO1" s="5" t="s">
        <v>49</v>
      </c>
      <c r="BP1" s="5" t="s">
        <v>48</v>
      </c>
      <c r="BQ1" s="5" t="s">
        <v>47</v>
      </c>
      <c r="BR1" s="5" t="s">
        <v>46</v>
      </c>
      <c r="BS1" s="5" t="s">
        <v>45</v>
      </c>
      <c r="BT1" s="5" t="s">
        <v>44</v>
      </c>
      <c r="BU1" s="5" t="s">
        <v>43</v>
      </c>
      <c r="BV1" s="5" t="s">
        <v>42</v>
      </c>
      <c r="BW1" s="5" t="s">
        <v>41</v>
      </c>
      <c r="BX1" s="5" t="s">
        <v>40</v>
      </c>
      <c r="BY1" s="5" t="s">
        <v>39</v>
      </c>
      <c r="BZ1" s="5" t="s">
        <v>38</v>
      </c>
      <c r="CA1" s="5" t="s">
        <v>37</v>
      </c>
      <c r="CB1" s="5" t="s">
        <v>36</v>
      </c>
      <c r="CC1" s="5" t="s">
        <v>35</v>
      </c>
      <c r="CD1" s="5" t="s">
        <v>34</v>
      </c>
      <c r="CE1" s="5" t="s">
        <v>33</v>
      </c>
      <c r="CF1" s="5" t="s">
        <v>32</v>
      </c>
      <c r="CG1" s="5" t="s">
        <v>31</v>
      </c>
      <c r="CH1" s="5" t="s">
        <v>30</v>
      </c>
      <c r="CI1" s="5" t="s">
        <v>29</v>
      </c>
      <c r="CJ1" s="5" t="s">
        <v>28</v>
      </c>
      <c r="CK1" s="5" t="s">
        <v>27</v>
      </c>
      <c r="CL1" s="5" t="s">
        <v>26</v>
      </c>
      <c r="CM1" s="5" t="s">
        <v>25</v>
      </c>
      <c r="CN1" s="5" t="s">
        <v>24</v>
      </c>
      <c r="CO1" s="5" t="s">
        <v>23</v>
      </c>
      <c r="CP1" s="5" t="s">
        <v>22</v>
      </c>
      <c r="CQ1" s="5" t="s">
        <v>21</v>
      </c>
      <c r="CR1" s="5" t="s">
        <v>20</v>
      </c>
      <c r="CS1" s="5" t="s">
        <v>19</v>
      </c>
      <c r="CT1" s="5" t="s">
        <v>18</v>
      </c>
      <c r="CU1" s="5" t="s">
        <v>17</v>
      </c>
      <c r="CV1" s="5" t="s">
        <v>16</v>
      </c>
      <c r="CW1" s="5" t="s">
        <v>15</v>
      </c>
      <c r="CX1" s="5" t="s">
        <v>14</v>
      </c>
      <c r="CY1" s="5" t="s">
        <v>13</v>
      </c>
      <c r="CZ1" s="5" t="s">
        <v>12</v>
      </c>
      <c r="DA1" s="5" t="s">
        <v>11</v>
      </c>
      <c r="DB1" s="5" t="s">
        <v>10</v>
      </c>
      <c r="DC1" s="5" t="s">
        <v>9</v>
      </c>
      <c r="DD1" s="5" t="s">
        <v>8</v>
      </c>
      <c r="DE1" s="5" t="s">
        <v>7</v>
      </c>
    </row>
    <row r="2" spans="1:109">
      <c r="A2" s="5" t="s">
        <v>6</v>
      </c>
      <c r="B2" s="5" t="s">
        <v>5</v>
      </c>
      <c r="C2" s="5">
        <v>-18.699137239999999</v>
      </c>
      <c r="D2" s="5" t="s">
        <v>5</v>
      </c>
      <c r="E2" s="5" t="s">
        <v>5</v>
      </c>
      <c r="F2" s="5">
        <v>15.037417380000001</v>
      </c>
      <c r="G2" s="5" t="s">
        <v>5</v>
      </c>
      <c r="H2" s="5" t="s">
        <v>5</v>
      </c>
      <c r="I2" s="5">
        <v>13.53132598</v>
      </c>
      <c r="J2" s="5" t="s">
        <v>5</v>
      </c>
      <c r="K2" s="5" t="s">
        <v>5</v>
      </c>
      <c r="L2" s="5">
        <v>-20.481115750000001</v>
      </c>
      <c r="M2" s="5" t="s">
        <v>5</v>
      </c>
      <c r="N2" s="5" t="s">
        <v>5</v>
      </c>
      <c r="O2" s="5">
        <v>16.43846769</v>
      </c>
      <c r="P2" s="5" t="s">
        <v>5</v>
      </c>
      <c r="Q2" s="5" t="s">
        <v>5</v>
      </c>
      <c r="R2" s="5">
        <v>-43.386666740000003</v>
      </c>
      <c r="S2" s="5" t="s">
        <v>5</v>
      </c>
      <c r="T2" s="5" t="s">
        <v>5</v>
      </c>
      <c r="U2" s="5">
        <v>22.028333279999998</v>
      </c>
      <c r="V2" s="5" t="s">
        <v>5</v>
      </c>
      <c r="W2" s="5" t="s">
        <v>5</v>
      </c>
      <c r="X2" s="5">
        <v>25.666666670000001</v>
      </c>
      <c r="Y2" s="5" t="s">
        <v>5</v>
      </c>
      <c r="Z2" s="5" t="s">
        <v>5</v>
      </c>
      <c r="AA2" s="5">
        <v>2.5333333329999999</v>
      </c>
      <c r="AB2" s="5" t="s">
        <v>5</v>
      </c>
      <c r="AC2" s="5" t="s">
        <v>5</v>
      </c>
      <c r="AD2" s="5">
        <v>271.60000000000002</v>
      </c>
      <c r="AE2" s="5" t="s">
        <v>5</v>
      </c>
      <c r="AF2" s="5" t="s">
        <v>5</v>
      </c>
      <c r="AG2" s="5">
        <v>28.3</v>
      </c>
      <c r="AH2" s="5" t="s">
        <v>5</v>
      </c>
      <c r="AI2" s="5" t="s">
        <v>5</v>
      </c>
      <c r="AJ2" s="5">
        <v>246.03333330000001</v>
      </c>
      <c r="AK2" s="5" t="s">
        <v>5</v>
      </c>
      <c r="AL2" s="5" t="s">
        <v>5</v>
      </c>
      <c r="AM2" s="5">
        <v>150.56666670000001</v>
      </c>
      <c r="AN2" s="5" t="s">
        <v>5</v>
      </c>
      <c r="AO2" s="5" t="s">
        <v>5</v>
      </c>
      <c r="AP2" s="5">
        <v>95.466666669999995</v>
      </c>
      <c r="AQ2" s="5" t="s">
        <v>5</v>
      </c>
      <c r="AR2" s="5" t="s">
        <v>5</v>
      </c>
      <c r="AS2" s="5">
        <v>117.79310340000001</v>
      </c>
      <c r="AT2" s="5" t="s">
        <v>5</v>
      </c>
      <c r="AU2" s="5" t="s">
        <v>5</v>
      </c>
      <c r="AV2" s="5">
        <v>255.17241379999999</v>
      </c>
      <c r="AW2" s="5" t="s">
        <v>5</v>
      </c>
      <c r="AX2" s="5" t="s">
        <v>5</v>
      </c>
      <c r="AY2" s="5">
        <v>138.37931029999999</v>
      </c>
      <c r="AZ2" s="5" t="s">
        <v>5</v>
      </c>
      <c r="BA2" s="5" t="s">
        <v>5</v>
      </c>
      <c r="BB2" s="5">
        <v>2096.853341</v>
      </c>
      <c r="BC2" s="5" t="s">
        <v>5</v>
      </c>
      <c r="BD2" s="5" t="s">
        <v>5</v>
      </c>
      <c r="BE2" s="5">
        <v>1213.6800029999999</v>
      </c>
      <c r="BF2" s="5" t="s">
        <v>5</v>
      </c>
      <c r="BG2" s="5" t="s">
        <v>5</v>
      </c>
      <c r="BH2" s="5">
        <v>1061.721667</v>
      </c>
      <c r="BI2" s="5" t="s">
        <v>5</v>
      </c>
      <c r="BJ2" s="5" t="s">
        <v>5</v>
      </c>
      <c r="BK2" s="5">
        <v>918.75333660000001</v>
      </c>
      <c r="BL2" s="5" t="s">
        <v>5</v>
      </c>
      <c r="BM2" s="5" t="s">
        <v>5</v>
      </c>
      <c r="BN2" s="5">
        <v>544.70999859999995</v>
      </c>
      <c r="BO2" s="5" t="s">
        <v>5</v>
      </c>
      <c r="BP2" s="5" t="s">
        <v>5</v>
      </c>
      <c r="BQ2" s="5">
        <v>132.17999929999999</v>
      </c>
      <c r="BR2" s="5" t="s">
        <v>5</v>
      </c>
      <c r="BS2" s="5" t="s">
        <v>5</v>
      </c>
      <c r="BT2" s="5">
        <v>6860.8883139999998</v>
      </c>
      <c r="BU2" s="5" t="s">
        <v>5</v>
      </c>
      <c r="BV2" s="5" t="s">
        <v>5</v>
      </c>
      <c r="BW2" s="5">
        <v>1719.3580569999999</v>
      </c>
      <c r="BX2" s="5" t="s">
        <v>5</v>
      </c>
      <c r="BY2" s="5" t="s">
        <v>5</v>
      </c>
      <c r="BZ2" s="5">
        <v>171.59333340000001</v>
      </c>
      <c r="CA2" s="5" t="s">
        <v>5</v>
      </c>
      <c r="CB2" s="5" t="s">
        <v>5</v>
      </c>
      <c r="CC2" s="5">
        <v>169.35000059999999</v>
      </c>
      <c r="CD2" s="5" t="s">
        <v>5</v>
      </c>
      <c r="CE2" s="5" t="s">
        <v>5</v>
      </c>
      <c r="CF2" s="5">
        <v>196.83000179999999</v>
      </c>
      <c r="CG2" s="5" t="s">
        <v>5</v>
      </c>
      <c r="CH2" s="5" t="s">
        <v>5</v>
      </c>
      <c r="CI2" s="5">
        <v>36.43333337</v>
      </c>
      <c r="CJ2" s="5" t="s">
        <v>5</v>
      </c>
      <c r="CK2" s="5" t="s">
        <v>5</v>
      </c>
      <c r="CL2" s="5">
        <v>175.6333333</v>
      </c>
      <c r="CM2" s="5" t="s">
        <v>5</v>
      </c>
      <c r="CN2" s="5" t="s">
        <v>5</v>
      </c>
      <c r="CO2" s="5">
        <v>82.866666670000001</v>
      </c>
      <c r="CP2" s="5" t="s">
        <v>5</v>
      </c>
      <c r="CQ2" s="5" t="s">
        <v>5</v>
      </c>
      <c r="CR2" s="5">
        <v>107.0666667</v>
      </c>
      <c r="CS2" s="5" t="s">
        <v>5</v>
      </c>
      <c r="CT2" s="5" t="s">
        <v>5</v>
      </c>
      <c r="CU2" s="5">
        <v>1.1000000000000001</v>
      </c>
      <c r="CV2" s="5" t="s">
        <v>5</v>
      </c>
      <c r="CW2" s="5" t="s">
        <v>5</v>
      </c>
      <c r="CX2" s="5">
        <v>62.762845480000003</v>
      </c>
      <c r="CY2" s="5" t="s">
        <v>5</v>
      </c>
      <c r="CZ2" s="5" t="s">
        <v>5</v>
      </c>
      <c r="DA2" s="5">
        <v>25.807892290000002</v>
      </c>
      <c r="DB2" s="5" t="s">
        <v>5</v>
      </c>
      <c r="DC2" s="5" t="s">
        <v>5</v>
      </c>
      <c r="DD2" s="5">
        <v>92.260296890000006</v>
      </c>
      <c r="DE2" s="5" t="s">
        <v>5</v>
      </c>
    </row>
    <row r="3" spans="1:109">
      <c r="A3" s="5" t="s">
        <v>4</v>
      </c>
      <c r="B3" s="5">
        <v>0.82880027099999998</v>
      </c>
      <c r="C3" s="5">
        <v>1.7945049049999999</v>
      </c>
      <c r="D3" s="5">
        <v>2.7602095379999998</v>
      </c>
      <c r="E3" s="5">
        <v>0.54582384900000003</v>
      </c>
      <c r="F3" s="5">
        <v>1.077718001</v>
      </c>
      <c r="G3" s="5">
        <v>1.609612153</v>
      </c>
      <c r="H3" s="5">
        <v>0.61284481999999996</v>
      </c>
      <c r="I3" s="5">
        <v>1.063562841</v>
      </c>
      <c r="J3" s="5">
        <v>1.5142808619999999</v>
      </c>
      <c r="K3" s="5">
        <v>0.99595842300000004</v>
      </c>
      <c r="L3" s="5">
        <v>2.1323399680000001</v>
      </c>
      <c r="M3" s="5">
        <v>3.268721513</v>
      </c>
      <c r="N3" s="5">
        <v>0.544947446</v>
      </c>
      <c r="O3" s="5">
        <v>1.089231952</v>
      </c>
      <c r="P3" s="5">
        <v>1.633516459</v>
      </c>
      <c r="Q3" s="5">
        <v>1.257235839</v>
      </c>
      <c r="R3" s="5">
        <v>2.1487800300000002</v>
      </c>
      <c r="S3" s="5">
        <v>3.0403242210000001</v>
      </c>
      <c r="T3" s="5">
        <v>0.56418475300000004</v>
      </c>
      <c r="U3" s="5">
        <v>1.264687602</v>
      </c>
      <c r="V3" s="5">
        <v>1.965190451</v>
      </c>
      <c r="W3" s="5">
        <v>3.0286305800000002</v>
      </c>
      <c r="X3" s="5">
        <v>8.6888095239999998</v>
      </c>
      <c r="Y3" s="5">
        <v>14.34898847</v>
      </c>
      <c r="Z3" s="5">
        <v>1.087966336</v>
      </c>
      <c r="AA3" s="5">
        <v>2.890238095</v>
      </c>
      <c r="AB3" s="5">
        <v>4.692509855</v>
      </c>
      <c r="AC3" s="5">
        <v>-15.321324239999999</v>
      </c>
      <c r="AD3" s="5">
        <v>-11.00309524</v>
      </c>
      <c r="AE3" s="5">
        <v>-6.6848662330000002</v>
      </c>
      <c r="AF3" s="5">
        <v>-13.17881446</v>
      </c>
      <c r="AG3" s="5">
        <v>-9.0880952379999993</v>
      </c>
      <c r="AH3" s="5">
        <v>-4.9973760140000003</v>
      </c>
      <c r="AI3" s="5">
        <v>1.7219504729999999</v>
      </c>
      <c r="AJ3" s="5">
        <v>6.0507142859999998</v>
      </c>
      <c r="AK3" s="5">
        <v>10.3794781</v>
      </c>
      <c r="AL3" s="5">
        <v>-9.1471871359999994</v>
      </c>
      <c r="AM3" s="5">
        <v>-5.2033333329999998</v>
      </c>
      <c r="AN3" s="5">
        <v>-1.259479531</v>
      </c>
      <c r="AO3" s="5">
        <v>6.0268435680000003</v>
      </c>
      <c r="AP3" s="5">
        <v>11.25404762</v>
      </c>
      <c r="AQ3" s="5">
        <v>16.481251669999999</v>
      </c>
      <c r="AR3" s="5">
        <v>-7.7681774299999997</v>
      </c>
      <c r="AS3" s="5">
        <v>-4.8828571429999998</v>
      </c>
      <c r="AT3" s="5">
        <v>-1.997536856</v>
      </c>
      <c r="AU3" s="5">
        <v>0.561321026</v>
      </c>
      <c r="AV3" s="5">
        <v>4.3890476190000003</v>
      </c>
      <c r="AW3" s="5">
        <v>8.2167742120000007</v>
      </c>
      <c r="AX3" s="5">
        <v>4.248536788</v>
      </c>
      <c r="AY3" s="5">
        <v>9.2719047620000001</v>
      </c>
      <c r="AZ3" s="5">
        <v>14.29527274</v>
      </c>
      <c r="BA3" s="5">
        <v>133.12544339999999</v>
      </c>
      <c r="BB3" s="5">
        <v>214.1089135</v>
      </c>
      <c r="BC3" s="5">
        <v>295.09238360000001</v>
      </c>
      <c r="BD3" s="5">
        <v>102.1518384</v>
      </c>
      <c r="BE3" s="5">
        <v>171.7577909</v>
      </c>
      <c r="BF3" s="5">
        <v>241.3637434</v>
      </c>
      <c r="BG3" s="5">
        <v>95.606895519999995</v>
      </c>
      <c r="BH3" s="5">
        <v>162.69642669999999</v>
      </c>
      <c r="BI3" s="5">
        <v>229.7859579</v>
      </c>
      <c r="BJ3" s="5">
        <v>88.734857030000001</v>
      </c>
      <c r="BK3" s="5">
        <v>153.3210775</v>
      </c>
      <c r="BL3" s="5">
        <v>217.90729809999999</v>
      </c>
      <c r="BM3" s="5">
        <v>66.878183370000002</v>
      </c>
      <c r="BN3" s="5">
        <v>123.1717379</v>
      </c>
      <c r="BO3" s="5">
        <v>179.4652925</v>
      </c>
      <c r="BP3" s="5">
        <v>33.056045330000003</v>
      </c>
      <c r="BQ3" s="5">
        <v>67.176201320000004</v>
      </c>
      <c r="BR3" s="5">
        <v>101.2963573</v>
      </c>
      <c r="BS3" s="5">
        <v>-655.47093689999997</v>
      </c>
      <c r="BT3" s="5">
        <v>-489.29179859999999</v>
      </c>
      <c r="BU3" s="5">
        <v>-323.11266030000002</v>
      </c>
      <c r="BV3" s="5">
        <v>148.98551</v>
      </c>
      <c r="BW3" s="5">
        <v>268.56303359999998</v>
      </c>
      <c r="BX3" s="5">
        <v>388.14055719999999</v>
      </c>
      <c r="BY3" s="5">
        <v>-3.4948102000000002E-2</v>
      </c>
      <c r="BZ3" s="5">
        <v>6.1644882999999998E-2</v>
      </c>
      <c r="CA3" s="5">
        <v>0.158237868</v>
      </c>
      <c r="CB3" s="5">
        <v>-6.7764849000000002E-2</v>
      </c>
      <c r="CC3" s="5">
        <v>5.0472638E-2</v>
      </c>
      <c r="CD3" s="5">
        <v>0.16871012599999999</v>
      </c>
      <c r="CE3" s="5">
        <v>-6.023593E-2</v>
      </c>
      <c r="CF3" s="5">
        <v>6.4136897999999998E-2</v>
      </c>
      <c r="CG3" s="5">
        <v>0.18850972499999999</v>
      </c>
      <c r="CH3" s="5">
        <v>-2.5981343460000001</v>
      </c>
      <c r="CI3" s="5">
        <v>3.778692854</v>
      </c>
      <c r="CJ3" s="5">
        <v>10.15552005</v>
      </c>
      <c r="CK3" s="5">
        <v>-4.3139910659999998</v>
      </c>
      <c r="CL3" s="5">
        <v>-1.19452381</v>
      </c>
      <c r="CM3" s="5">
        <v>1.924943447</v>
      </c>
      <c r="CN3" s="5">
        <v>-4.0847684600000003</v>
      </c>
      <c r="CO3" s="5">
        <v>-0.66880952400000004</v>
      </c>
      <c r="CP3" s="5">
        <v>2.7471494120000002</v>
      </c>
      <c r="CQ3" s="5">
        <v>-2.4401427080000002</v>
      </c>
      <c r="CR3" s="5">
        <v>2.0002380949999998</v>
      </c>
      <c r="CS3" s="5">
        <v>6.4406188990000004</v>
      </c>
      <c r="CT3" s="5">
        <v>-3.8648473000000003E-2</v>
      </c>
      <c r="CU3" s="5">
        <v>0.18880952400000001</v>
      </c>
      <c r="CV3" s="5">
        <v>0.41626752099999997</v>
      </c>
      <c r="CW3" s="5">
        <v>-0.103777273</v>
      </c>
      <c r="CX3" s="5">
        <v>-4.4773329000000001E-2</v>
      </c>
      <c r="CY3" s="5">
        <v>1.4230616E-2</v>
      </c>
      <c r="CZ3" s="5">
        <v>-1.1119194000000001E-2</v>
      </c>
      <c r="DA3" s="5">
        <v>2.251280849</v>
      </c>
      <c r="DB3" s="5">
        <v>4.513680892</v>
      </c>
      <c r="DC3" s="5">
        <v>-15.67172643</v>
      </c>
      <c r="DD3" s="5">
        <v>1.4055766709999999</v>
      </c>
      <c r="DE3" s="5">
        <v>18.482879780000001</v>
      </c>
    </row>
    <row r="4" spans="1:109">
      <c r="A4" s="5" t="s">
        <v>3</v>
      </c>
      <c r="B4" s="5">
        <v>1.4376022559999999</v>
      </c>
      <c r="C4" s="5">
        <v>2.7847258450000001</v>
      </c>
      <c r="D4" s="5">
        <v>4.1318494350000003</v>
      </c>
      <c r="E4" s="5">
        <v>1.136995502</v>
      </c>
      <c r="F4" s="5">
        <v>1.749057965</v>
      </c>
      <c r="G4" s="5">
        <v>2.361120428</v>
      </c>
      <c r="H4" s="5">
        <v>1.2067016939999999</v>
      </c>
      <c r="I4" s="5">
        <v>1.688677234</v>
      </c>
      <c r="J4" s="5">
        <v>2.1706527740000001</v>
      </c>
      <c r="K4" s="5">
        <v>1.3403777610000001</v>
      </c>
      <c r="L4" s="5">
        <v>2.8390318840000002</v>
      </c>
      <c r="M4" s="5">
        <v>4.3376860060000002</v>
      </c>
      <c r="N4" s="5">
        <v>1.087063495</v>
      </c>
      <c r="O4" s="5">
        <v>1.772695117</v>
      </c>
      <c r="P4" s="5">
        <v>2.4583267389999999</v>
      </c>
      <c r="Q4" s="5">
        <v>2.4196572789999999</v>
      </c>
      <c r="R4" s="5">
        <v>3.712349567</v>
      </c>
      <c r="S4" s="5">
        <v>5.0050418539999999</v>
      </c>
      <c r="T4" s="5">
        <v>1.28378795</v>
      </c>
      <c r="U4" s="5">
        <v>1.9825445230000001</v>
      </c>
      <c r="V4" s="5">
        <v>2.6813010949999998</v>
      </c>
      <c r="W4" s="5">
        <v>7.7967366079999998</v>
      </c>
      <c r="X4" s="5">
        <v>14.80547619</v>
      </c>
      <c r="Y4" s="5">
        <v>21.814215770000001</v>
      </c>
      <c r="Z4" s="5">
        <v>2.6576600090000002</v>
      </c>
      <c r="AA4" s="5">
        <v>5.3640476189999999</v>
      </c>
      <c r="AB4" s="5">
        <v>8.0704352289999992</v>
      </c>
      <c r="AC4" s="5">
        <v>-23.720377450000001</v>
      </c>
      <c r="AD4" s="5">
        <v>-18.198333330000001</v>
      </c>
      <c r="AE4" s="5">
        <v>-12.676289219999999</v>
      </c>
      <c r="AF4" s="5">
        <v>-18.520037909999999</v>
      </c>
      <c r="AG4" s="5">
        <v>-13.411904760000001</v>
      </c>
      <c r="AH4" s="5">
        <v>-8.3037716170000007</v>
      </c>
      <c r="AI4" s="5">
        <v>6.5019240229999999</v>
      </c>
      <c r="AJ4" s="5">
        <v>10.81261905</v>
      </c>
      <c r="AK4" s="5">
        <v>15.123314069999999</v>
      </c>
      <c r="AL4" s="5">
        <v>-13.229079219999999</v>
      </c>
      <c r="AM4" s="5">
        <v>-8.0057142859999999</v>
      </c>
      <c r="AN4" s="5">
        <v>-2.7823493520000002</v>
      </c>
      <c r="AO4" s="5">
        <v>11.899009599999999</v>
      </c>
      <c r="AP4" s="5">
        <v>18.818333330000002</v>
      </c>
      <c r="AQ4" s="5">
        <v>25.73765706</v>
      </c>
      <c r="AR4" s="5">
        <v>-10.55862647</v>
      </c>
      <c r="AS4" s="5">
        <v>-7.3733333329999997</v>
      </c>
      <c r="AT4" s="5">
        <v>-4.1880401960000002</v>
      </c>
      <c r="AU4" s="5">
        <v>5.4596915069999996</v>
      </c>
      <c r="AV4" s="5">
        <v>9.0747619050000008</v>
      </c>
      <c r="AW4" s="5">
        <v>12.689832300000001</v>
      </c>
      <c r="AX4" s="5">
        <v>11.421410290000001</v>
      </c>
      <c r="AY4" s="5">
        <v>16.448095240000001</v>
      </c>
      <c r="AZ4" s="5">
        <v>21.47478018</v>
      </c>
      <c r="BA4" s="5">
        <v>254.17827740000001</v>
      </c>
      <c r="BB4" s="5">
        <v>354.0277931</v>
      </c>
      <c r="BC4" s="5">
        <v>453.8773089</v>
      </c>
      <c r="BD4" s="5">
        <v>203.34038509999999</v>
      </c>
      <c r="BE4" s="5">
        <v>287.78633059999999</v>
      </c>
      <c r="BF4" s="5">
        <v>372.2322762</v>
      </c>
      <c r="BG4" s="5">
        <v>192.18705209999999</v>
      </c>
      <c r="BH4" s="5">
        <v>273.12989429999999</v>
      </c>
      <c r="BI4" s="5">
        <v>354.07273650000002</v>
      </c>
      <c r="BJ4" s="5">
        <v>180.2870135</v>
      </c>
      <c r="BK4" s="5">
        <v>257.84804430000003</v>
      </c>
      <c r="BL4" s="5">
        <v>335.4090751</v>
      </c>
      <c r="BM4" s="5">
        <v>141.66550000000001</v>
      </c>
      <c r="BN4" s="5">
        <v>208.7806793</v>
      </c>
      <c r="BO4" s="5">
        <v>275.8958586</v>
      </c>
      <c r="BP4" s="5">
        <v>75.987932470000004</v>
      </c>
      <c r="BQ4" s="5">
        <v>118.3920995</v>
      </c>
      <c r="BR4" s="5">
        <v>160.7962665</v>
      </c>
      <c r="BS4" s="5">
        <v>-960.97228250000001</v>
      </c>
      <c r="BT4" s="5">
        <v>-750.11045679999995</v>
      </c>
      <c r="BU4" s="5">
        <v>-539.24863110000001</v>
      </c>
      <c r="BV4" s="5">
        <v>330.50758250000001</v>
      </c>
      <c r="BW4" s="5">
        <v>458.75285730000002</v>
      </c>
      <c r="BX4" s="5">
        <v>586.99813219999999</v>
      </c>
      <c r="BY4" s="5">
        <v>5.1393674E-2</v>
      </c>
      <c r="BZ4" s="5">
        <v>0.126132894</v>
      </c>
      <c r="CA4" s="5">
        <v>0.20087211399999999</v>
      </c>
      <c r="CB4" s="5">
        <v>1.6438069E-2</v>
      </c>
      <c r="CC4" s="5">
        <v>0.14076164999999999</v>
      </c>
      <c r="CD4" s="5">
        <v>0.26508523000000001</v>
      </c>
      <c r="CE4" s="5">
        <v>1.1052866999999999E-2</v>
      </c>
      <c r="CF4" s="5">
        <v>0.131796937</v>
      </c>
      <c r="CG4" s="5">
        <v>0.25254100699999998</v>
      </c>
      <c r="CH4" s="5">
        <v>-2.0758920710000002</v>
      </c>
      <c r="CI4" s="5">
        <v>6.4931690609999997</v>
      </c>
      <c r="CJ4" s="5">
        <v>15.062230189999999</v>
      </c>
      <c r="CK4" s="5">
        <v>-5.152313039</v>
      </c>
      <c r="CL4" s="5">
        <v>-2.313571429</v>
      </c>
      <c r="CM4" s="5">
        <v>0.52517018199999999</v>
      </c>
      <c r="CN4" s="5">
        <v>-5.4905550710000002</v>
      </c>
      <c r="CO4" s="5">
        <v>-1.956904762</v>
      </c>
      <c r="CP4" s="5">
        <v>1.576745547</v>
      </c>
      <c r="CQ4" s="5">
        <v>0.39057103599999998</v>
      </c>
      <c r="CR4" s="5">
        <v>4.2145238100000002</v>
      </c>
      <c r="CS4" s="5">
        <v>8.0384765829999996</v>
      </c>
      <c r="CT4" s="5">
        <v>-5.8346696000000003E-2</v>
      </c>
      <c r="CU4" s="5">
        <v>0.35071428599999999</v>
      </c>
      <c r="CV4" s="5">
        <v>0.75977526699999998</v>
      </c>
      <c r="CW4" s="5">
        <v>-0.13797456599999999</v>
      </c>
      <c r="CX4" s="5">
        <v>-8.3073886E-2</v>
      </c>
      <c r="CY4" s="5">
        <v>-2.8173205E-2</v>
      </c>
      <c r="CZ4" s="5">
        <v>0.70887333600000002</v>
      </c>
      <c r="DA4" s="5">
        <v>2.5335915440000001</v>
      </c>
      <c r="DB4" s="5">
        <v>4.3583097520000003</v>
      </c>
      <c r="DC4" s="5">
        <v>-15.19866697</v>
      </c>
      <c r="DD4" s="5">
        <v>-2.0095782990000002</v>
      </c>
      <c r="DE4" s="5">
        <v>11.179510369999999</v>
      </c>
    </row>
    <row r="5" spans="1:109">
      <c r="A5" s="5" t="s">
        <v>2</v>
      </c>
      <c r="B5" s="5">
        <v>2.7166950010000002</v>
      </c>
      <c r="C5" s="5">
        <v>4.1834594699999998</v>
      </c>
      <c r="D5" s="5">
        <v>5.650223939</v>
      </c>
      <c r="E5" s="5">
        <v>1.973594544</v>
      </c>
      <c r="F5" s="5">
        <v>2.698444882</v>
      </c>
      <c r="G5" s="5">
        <v>3.42329522</v>
      </c>
      <c r="H5" s="5">
        <v>1.9760199389999999</v>
      </c>
      <c r="I5" s="5">
        <v>2.6083338039999999</v>
      </c>
      <c r="J5" s="5">
        <v>3.2406476679999998</v>
      </c>
      <c r="K5" s="5">
        <v>2.449511727</v>
      </c>
      <c r="L5" s="5">
        <v>4.3930176029999997</v>
      </c>
      <c r="M5" s="5">
        <v>6.3365234790000002</v>
      </c>
      <c r="N5" s="5">
        <v>2.0461173690000001</v>
      </c>
      <c r="O5" s="5">
        <v>2.7906779610000001</v>
      </c>
      <c r="P5" s="5">
        <v>3.5352385530000001</v>
      </c>
      <c r="Q5" s="5">
        <v>3.949761037</v>
      </c>
      <c r="R5" s="5">
        <v>5.6116755090000003</v>
      </c>
      <c r="S5" s="5">
        <v>7.2735899819999998</v>
      </c>
      <c r="T5" s="5">
        <v>2.1872326339999999</v>
      </c>
      <c r="U5" s="5">
        <v>3.104755216</v>
      </c>
      <c r="V5" s="5">
        <v>4.0222777980000002</v>
      </c>
      <c r="W5" s="5">
        <v>14.937212089999999</v>
      </c>
      <c r="X5" s="5">
        <v>24.403095239999999</v>
      </c>
      <c r="Y5" s="5">
        <v>33.868978380000001</v>
      </c>
      <c r="Z5" s="5">
        <v>5.2586243860000002</v>
      </c>
      <c r="AA5" s="5">
        <v>9.8140476190000001</v>
      </c>
      <c r="AB5" s="5">
        <v>14.369470850000001</v>
      </c>
      <c r="AC5" s="5">
        <v>-33.062407319999998</v>
      </c>
      <c r="AD5" s="5">
        <v>-27.222142860000002</v>
      </c>
      <c r="AE5" s="5">
        <v>-21.381878390000001</v>
      </c>
      <c r="AF5" s="5">
        <v>-23.44863655</v>
      </c>
      <c r="AG5" s="5">
        <v>-18.297619050000002</v>
      </c>
      <c r="AH5" s="5">
        <v>-13.14660155</v>
      </c>
      <c r="AI5" s="5">
        <v>10.92161812</v>
      </c>
      <c r="AJ5" s="5">
        <v>15.50309524</v>
      </c>
      <c r="AK5" s="5">
        <v>20.084572359999999</v>
      </c>
      <c r="AL5" s="5">
        <v>-18.219420469999999</v>
      </c>
      <c r="AM5" s="5">
        <v>-13.060476189999999</v>
      </c>
      <c r="AN5" s="5">
        <v>-7.9015319140000004</v>
      </c>
      <c r="AO5" s="5">
        <v>20.94959077</v>
      </c>
      <c r="AP5" s="5">
        <v>28.56357143</v>
      </c>
      <c r="AQ5" s="5">
        <v>36.177552089999999</v>
      </c>
      <c r="AR5" s="5">
        <v>-12.622663879999999</v>
      </c>
      <c r="AS5" s="5">
        <v>-8.8828571430000007</v>
      </c>
      <c r="AT5" s="5">
        <v>-5.1430504050000003</v>
      </c>
      <c r="AU5" s="5">
        <v>7.8991514580000004</v>
      </c>
      <c r="AV5" s="5">
        <v>12.10333333</v>
      </c>
      <c r="AW5" s="5">
        <v>16.307515209999998</v>
      </c>
      <c r="AX5" s="5">
        <v>15.791368329999999</v>
      </c>
      <c r="AY5" s="5">
        <v>20.986190480000001</v>
      </c>
      <c r="AZ5" s="5">
        <v>26.181012620000001</v>
      </c>
      <c r="BA5" s="5">
        <v>410.41193429999998</v>
      </c>
      <c r="BB5" s="5">
        <v>531.42659509999999</v>
      </c>
      <c r="BC5" s="5">
        <v>652.44125599999995</v>
      </c>
      <c r="BD5" s="5">
        <v>335.24343429999999</v>
      </c>
      <c r="BE5" s="5">
        <v>441.8189246</v>
      </c>
      <c r="BF5" s="5">
        <v>548.39441480000005</v>
      </c>
      <c r="BG5" s="5">
        <v>318.49406640000001</v>
      </c>
      <c r="BH5" s="5">
        <v>421.67908629999999</v>
      </c>
      <c r="BI5" s="5">
        <v>524.86410620000004</v>
      </c>
      <c r="BJ5" s="5">
        <v>301.0134635</v>
      </c>
      <c r="BK5" s="5">
        <v>400.74760600000002</v>
      </c>
      <c r="BL5" s="5">
        <v>500.4817486</v>
      </c>
      <c r="BM5" s="5">
        <v>244.32806579999999</v>
      </c>
      <c r="BN5" s="5">
        <v>332.7336583</v>
      </c>
      <c r="BO5" s="5">
        <v>421.13925080000001</v>
      </c>
      <c r="BP5" s="5">
        <v>138.15596189999999</v>
      </c>
      <c r="BQ5" s="5">
        <v>197.39123470000001</v>
      </c>
      <c r="BR5" s="5">
        <v>256.6265075</v>
      </c>
      <c r="BS5" s="5">
        <v>-1306.2196919999999</v>
      </c>
      <c r="BT5" s="5">
        <v>-1066.483864</v>
      </c>
      <c r="BU5" s="5">
        <v>-826.74803640000005</v>
      </c>
      <c r="BV5" s="5">
        <v>538.53195310000001</v>
      </c>
      <c r="BW5" s="5">
        <v>690.39062409999997</v>
      </c>
      <c r="BX5" s="5">
        <v>842.24929520000001</v>
      </c>
      <c r="BY5" s="5">
        <v>6.3619580999999994E-2</v>
      </c>
      <c r="BZ5" s="5">
        <v>0.167693751</v>
      </c>
      <c r="CA5" s="5">
        <v>0.27176792100000002</v>
      </c>
      <c r="CB5" s="5">
        <v>-1.6204065E-2</v>
      </c>
      <c r="CC5" s="5">
        <v>0.14921575300000001</v>
      </c>
      <c r="CD5" s="5">
        <v>0.314635571</v>
      </c>
      <c r="CE5" s="5">
        <v>-2.4742501E-2</v>
      </c>
      <c r="CF5" s="5">
        <v>0.12738940300000001</v>
      </c>
      <c r="CG5" s="5">
        <v>0.279521307</v>
      </c>
      <c r="CH5" s="5">
        <v>0.165418976</v>
      </c>
      <c r="CI5" s="5">
        <v>8.2611927759999997</v>
      </c>
      <c r="CJ5" s="5">
        <v>16.356966580000002</v>
      </c>
      <c r="CK5" s="5">
        <v>-6.8373392830000004</v>
      </c>
      <c r="CL5" s="5">
        <v>-3.6088095240000002</v>
      </c>
      <c r="CM5" s="5">
        <v>-0.38027976499999999</v>
      </c>
      <c r="CN5" s="5">
        <v>-5.622502602</v>
      </c>
      <c r="CO5" s="5">
        <v>-1.387857143</v>
      </c>
      <c r="CP5" s="5">
        <v>2.846788316</v>
      </c>
      <c r="CQ5" s="5">
        <v>-0.24352339000000001</v>
      </c>
      <c r="CR5" s="5">
        <v>5.0383333329999997</v>
      </c>
      <c r="CS5" s="5">
        <v>10.32019006</v>
      </c>
      <c r="CT5" s="5">
        <v>-8.9667001999999996E-2</v>
      </c>
      <c r="CU5" s="5">
        <v>0.28880952399999998</v>
      </c>
      <c r="CV5" s="5">
        <v>0.66728604899999999</v>
      </c>
      <c r="CW5" s="5">
        <v>-0.15359120600000001</v>
      </c>
      <c r="CX5" s="5">
        <v>-9.4572529000000002E-2</v>
      </c>
      <c r="CY5" s="5">
        <v>-3.5553851999999997E-2</v>
      </c>
      <c r="CZ5" s="5">
        <v>1.7855023839999999</v>
      </c>
      <c r="DA5" s="5">
        <v>4.5269964629999997</v>
      </c>
      <c r="DB5" s="5">
        <v>7.2684905420000003</v>
      </c>
      <c r="DC5" s="5">
        <v>-14.459495970000001</v>
      </c>
      <c r="DD5" s="5">
        <v>4.0599556669999997</v>
      </c>
      <c r="DE5" s="5">
        <v>22.5794073</v>
      </c>
    </row>
    <row r="6" spans="1:109">
      <c r="A6" s="5" t="s">
        <v>1</v>
      </c>
      <c r="B6" s="5">
        <v>4.8349686299999997</v>
      </c>
      <c r="C6" s="5">
        <v>6.5550858559999998</v>
      </c>
      <c r="D6" s="5">
        <v>8.2752030810000008</v>
      </c>
      <c r="E6" s="5">
        <v>3.1783436539999999</v>
      </c>
      <c r="F6" s="5">
        <v>4.2578752099999999</v>
      </c>
      <c r="G6" s="5">
        <v>5.3374067670000001</v>
      </c>
      <c r="H6" s="5">
        <v>3.1442004250000002</v>
      </c>
      <c r="I6" s="5">
        <v>4.1060807490000002</v>
      </c>
      <c r="J6" s="5">
        <v>5.0679610730000002</v>
      </c>
      <c r="K6" s="5">
        <v>4.6166933549999998</v>
      </c>
      <c r="L6" s="5">
        <v>7.1074071029999999</v>
      </c>
      <c r="M6" s="5">
        <v>9.5981208500000008</v>
      </c>
      <c r="N6" s="5">
        <v>3.0292812420000002</v>
      </c>
      <c r="O6" s="5">
        <v>4.2585082099999996</v>
      </c>
      <c r="P6" s="5">
        <v>5.4877351770000002</v>
      </c>
      <c r="Q6" s="5">
        <v>7.432136936</v>
      </c>
      <c r="R6" s="5">
        <v>9.2945616680000001</v>
      </c>
      <c r="S6" s="5">
        <v>11.156986399999999</v>
      </c>
      <c r="T6" s="5">
        <v>3.276905921</v>
      </c>
      <c r="U6" s="5">
        <v>4.6840276159999998</v>
      </c>
      <c r="V6" s="5">
        <v>6.0911493099999996</v>
      </c>
      <c r="W6" s="5">
        <v>26.96124872</v>
      </c>
      <c r="X6" s="5">
        <v>40.020307539999997</v>
      </c>
      <c r="Y6" s="5">
        <v>53.079366360000002</v>
      </c>
      <c r="Z6" s="5">
        <v>10.53555907</v>
      </c>
      <c r="AA6" s="5">
        <v>19.550307539999999</v>
      </c>
      <c r="AB6" s="5">
        <v>28.565056009999999</v>
      </c>
      <c r="AC6" s="5">
        <v>-49.672179550000003</v>
      </c>
      <c r="AD6" s="5">
        <v>-42.82060516</v>
      </c>
      <c r="AE6" s="5">
        <v>-35.969030770000003</v>
      </c>
      <c r="AF6" s="5">
        <v>-28.614870310000001</v>
      </c>
      <c r="AG6" s="5">
        <v>-24.36205357</v>
      </c>
      <c r="AH6" s="5">
        <v>-20.10923683</v>
      </c>
      <c r="AI6" s="5">
        <v>17.878936629999998</v>
      </c>
      <c r="AJ6" s="5">
        <v>23.758749999999999</v>
      </c>
      <c r="AK6" s="5">
        <v>29.63856337</v>
      </c>
      <c r="AL6" s="5">
        <v>-26.54780908</v>
      </c>
      <c r="AM6" s="5">
        <v>-20.279970240000001</v>
      </c>
      <c r="AN6" s="5">
        <v>-14.012131399999999</v>
      </c>
      <c r="AO6" s="5">
        <v>35.238593569999999</v>
      </c>
      <c r="AP6" s="5">
        <v>44.038720240000004</v>
      </c>
      <c r="AQ6" s="5">
        <v>52.838846910000001</v>
      </c>
      <c r="AR6" s="5">
        <v>-19.459050909999998</v>
      </c>
      <c r="AS6" s="5">
        <v>-14.93737103</v>
      </c>
      <c r="AT6" s="5">
        <v>-10.415691150000001</v>
      </c>
      <c r="AU6" s="5">
        <v>14.62896091</v>
      </c>
      <c r="AV6" s="5">
        <v>19.49911706</v>
      </c>
      <c r="AW6" s="5">
        <v>24.369273209999999</v>
      </c>
      <c r="AX6" s="5">
        <v>28.611942280000001</v>
      </c>
      <c r="AY6" s="5">
        <v>34.436488099999998</v>
      </c>
      <c r="AZ6" s="5">
        <v>40.261033910000002</v>
      </c>
      <c r="BA6" s="5">
        <v>682.35899519999998</v>
      </c>
      <c r="BB6" s="5">
        <v>857.46243030000005</v>
      </c>
      <c r="BC6" s="5">
        <v>1032.565865</v>
      </c>
      <c r="BD6" s="5">
        <v>562.20431940000003</v>
      </c>
      <c r="BE6" s="5">
        <v>718.16417999999999</v>
      </c>
      <c r="BF6" s="5">
        <v>874.12404070000002</v>
      </c>
      <c r="BG6" s="5">
        <v>535.93842429999995</v>
      </c>
      <c r="BH6" s="5">
        <v>688.04904190000002</v>
      </c>
      <c r="BI6" s="5">
        <v>840.15965949999998</v>
      </c>
      <c r="BJ6" s="5">
        <v>508.51390620000001</v>
      </c>
      <c r="BK6" s="5">
        <v>656.62098490000005</v>
      </c>
      <c r="BL6" s="5">
        <v>804.72806349999996</v>
      </c>
      <c r="BM6" s="5">
        <v>417.80225150000001</v>
      </c>
      <c r="BN6" s="5">
        <v>553.28415970000003</v>
      </c>
      <c r="BO6" s="5">
        <v>688.76606800000002</v>
      </c>
      <c r="BP6" s="5">
        <v>242.29479309999999</v>
      </c>
      <c r="BQ6" s="5">
        <v>344.97685180000002</v>
      </c>
      <c r="BR6" s="5">
        <v>447.65891049999999</v>
      </c>
      <c r="BS6" s="5">
        <v>-1880.111134</v>
      </c>
      <c r="BT6" s="5">
        <v>-1626.532422</v>
      </c>
      <c r="BU6" s="5">
        <v>-1372.95371</v>
      </c>
      <c r="BV6" s="5">
        <v>893.96534799999995</v>
      </c>
      <c r="BW6" s="5">
        <v>1105.2720730000001</v>
      </c>
      <c r="BX6" s="5">
        <v>1316.578798</v>
      </c>
      <c r="BY6" s="5">
        <v>0.130802322</v>
      </c>
      <c r="BZ6" s="5">
        <v>0.29598293599999997</v>
      </c>
      <c r="CA6" s="5">
        <v>0.46116354900000001</v>
      </c>
      <c r="CB6" s="5">
        <v>-2.5838419999999998E-3</v>
      </c>
      <c r="CC6" s="5">
        <v>0.22418675399999999</v>
      </c>
      <c r="CD6" s="5">
        <v>0.45095735100000001</v>
      </c>
      <c r="CE6" s="5">
        <v>-9.4711789999999997E-3</v>
      </c>
      <c r="CF6" s="5">
        <v>0.18252174800000001</v>
      </c>
      <c r="CG6" s="5">
        <v>0.37451467599999999</v>
      </c>
      <c r="CH6" s="5">
        <v>3.1307180080000001</v>
      </c>
      <c r="CI6" s="5">
        <v>10.69115118</v>
      </c>
      <c r="CJ6" s="5">
        <v>18.251584350000002</v>
      </c>
      <c r="CK6" s="5">
        <v>-10.3638086</v>
      </c>
      <c r="CL6" s="5">
        <v>-4.2686805559999996</v>
      </c>
      <c r="CM6" s="5">
        <v>1.826447486</v>
      </c>
      <c r="CN6" s="5">
        <v>-6.8125576509999997</v>
      </c>
      <c r="CO6" s="5">
        <v>-1.0878571429999999</v>
      </c>
      <c r="CP6" s="5">
        <v>4.6368433649999998</v>
      </c>
      <c r="CQ6" s="5">
        <v>-3.5829021910000001</v>
      </c>
      <c r="CR6" s="5">
        <v>5.3605059519999996</v>
      </c>
      <c r="CS6" s="5">
        <v>14.3039141</v>
      </c>
      <c r="CT6" s="5">
        <v>0.29624442099999998</v>
      </c>
      <c r="CU6" s="5">
        <v>0.780426587</v>
      </c>
      <c r="CV6" s="5">
        <v>1.2646087539999999</v>
      </c>
      <c r="CW6" s="5">
        <v>-0.20259744900000001</v>
      </c>
      <c r="CX6" s="5">
        <v>-0.15044485299999999</v>
      </c>
      <c r="CY6" s="5">
        <v>-9.8292256999999994E-2</v>
      </c>
      <c r="CZ6" s="5">
        <v>2.9081295069999999</v>
      </c>
      <c r="DA6" s="5">
        <v>7.1887726970000001</v>
      </c>
      <c r="DB6" s="5">
        <v>11.469415890000001</v>
      </c>
      <c r="DC6" s="5">
        <v>-16.12863492</v>
      </c>
      <c r="DD6" s="5">
        <v>11.851825059999999</v>
      </c>
      <c r="DE6" s="5">
        <v>39.832285040000002</v>
      </c>
    </row>
    <row r="7" spans="1:109">
      <c r="A7" s="5" t="s">
        <v>0</v>
      </c>
      <c r="B7" s="5">
        <v>7.0479317369999999</v>
      </c>
      <c r="C7" s="5">
        <v>9.0688074889999992</v>
      </c>
      <c r="D7" s="5">
        <v>11.089683239999999</v>
      </c>
      <c r="E7" s="5">
        <v>4.9422647209999999</v>
      </c>
      <c r="F7" s="5">
        <v>6.0875590170000002</v>
      </c>
      <c r="G7" s="5">
        <v>7.2328533119999996</v>
      </c>
      <c r="H7" s="5">
        <v>4.7369695580000002</v>
      </c>
      <c r="I7" s="5">
        <v>5.7921464680000003</v>
      </c>
      <c r="J7" s="5">
        <v>6.8473233770000004</v>
      </c>
      <c r="K7" s="5">
        <v>6.2869160580000001</v>
      </c>
      <c r="L7" s="5">
        <v>8.9385137799999992</v>
      </c>
      <c r="M7" s="5">
        <v>11.590111500000001</v>
      </c>
      <c r="N7" s="5">
        <v>5.0359464760000003</v>
      </c>
      <c r="O7" s="5">
        <v>6.1164760400000002</v>
      </c>
      <c r="P7" s="5">
        <v>7.1970056040000001</v>
      </c>
      <c r="Q7" s="5">
        <v>9.5283805840000007</v>
      </c>
      <c r="R7" s="5">
        <v>11.916552940000001</v>
      </c>
      <c r="S7" s="5">
        <v>14.30472529</v>
      </c>
      <c r="T7" s="5">
        <v>5.2075376279999999</v>
      </c>
      <c r="U7" s="5">
        <v>7.176117917</v>
      </c>
      <c r="V7" s="5">
        <v>9.1446982069999994</v>
      </c>
      <c r="W7" s="5">
        <v>46.63364224</v>
      </c>
      <c r="X7" s="5">
        <v>58.125481710000003</v>
      </c>
      <c r="Y7" s="5">
        <v>69.617321169999997</v>
      </c>
      <c r="Z7" s="5">
        <v>22.153341300000001</v>
      </c>
      <c r="AA7" s="5">
        <v>34.484763600000001</v>
      </c>
      <c r="AB7" s="5">
        <v>46.816185910000002</v>
      </c>
      <c r="AC7" s="5">
        <v>-65.731271100000001</v>
      </c>
      <c r="AD7" s="5">
        <v>-56.397207369999997</v>
      </c>
      <c r="AE7" s="5">
        <v>-47.06314364</v>
      </c>
      <c r="AF7" s="5">
        <v>-30.11896763</v>
      </c>
      <c r="AG7" s="5">
        <v>-27.110067059999999</v>
      </c>
      <c r="AH7" s="5">
        <v>-24.10116648</v>
      </c>
      <c r="AI7" s="5">
        <v>26.482626969999998</v>
      </c>
      <c r="AJ7" s="5">
        <v>31.499711399999999</v>
      </c>
      <c r="AK7" s="5">
        <v>36.51679583</v>
      </c>
      <c r="AL7" s="5">
        <v>-38.003352390000003</v>
      </c>
      <c r="AM7" s="5">
        <v>-26.903777269999999</v>
      </c>
      <c r="AN7" s="5">
        <v>-15.80420215</v>
      </c>
      <c r="AO7" s="5">
        <v>45.66554009</v>
      </c>
      <c r="AP7" s="5">
        <v>58.403488670000002</v>
      </c>
      <c r="AQ7" s="5">
        <v>71.141437249999996</v>
      </c>
      <c r="AR7" s="5">
        <v>-27.210308980000001</v>
      </c>
      <c r="AS7" s="5">
        <v>-21.279764029999999</v>
      </c>
      <c r="AT7" s="5">
        <v>-15.349219079999999</v>
      </c>
      <c r="AU7" s="5">
        <v>20.207153739999999</v>
      </c>
      <c r="AV7" s="5">
        <v>25.620091670000001</v>
      </c>
      <c r="AW7" s="5">
        <v>31.03302961</v>
      </c>
      <c r="AX7" s="5">
        <v>39.301360389999999</v>
      </c>
      <c r="AY7" s="5">
        <v>46.899855700000003</v>
      </c>
      <c r="AZ7" s="5">
        <v>54.49835101</v>
      </c>
      <c r="BA7" s="5">
        <v>1022.7712739999999</v>
      </c>
      <c r="BB7" s="5">
        <v>1211.1727249999999</v>
      </c>
      <c r="BC7" s="5">
        <v>1399.574175</v>
      </c>
      <c r="BD7" s="5">
        <v>845.17079939999996</v>
      </c>
      <c r="BE7" s="5">
        <v>1024.1130290000001</v>
      </c>
      <c r="BF7" s="5">
        <v>1203.055259</v>
      </c>
      <c r="BG7" s="5">
        <v>809.51474389999998</v>
      </c>
      <c r="BH7" s="5">
        <v>985.23562240000001</v>
      </c>
      <c r="BI7" s="5">
        <v>1160.9565009999999</v>
      </c>
      <c r="BJ7" s="5">
        <v>772.71481340000003</v>
      </c>
      <c r="BK7" s="5">
        <v>944.90636370000004</v>
      </c>
      <c r="BL7" s="5">
        <v>1117.0979139999999</v>
      </c>
      <c r="BM7" s="5">
        <v>653.43824729999994</v>
      </c>
      <c r="BN7" s="5">
        <v>813.26346920000003</v>
      </c>
      <c r="BO7" s="5">
        <v>973.08869110000001</v>
      </c>
      <c r="BP7" s="5">
        <v>412.42123620000001</v>
      </c>
      <c r="BQ7" s="5">
        <v>540.60786800000005</v>
      </c>
      <c r="BR7" s="5">
        <v>668.79449980000004</v>
      </c>
      <c r="BS7" s="5">
        <v>-2413.4997389999999</v>
      </c>
      <c r="BT7" s="5">
        <v>-2135.7577919999999</v>
      </c>
      <c r="BU7" s="5">
        <v>-1858.0158449999999</v>
      </c>
      <c r="BV7" s="5">
        <v>1310.7506289999999</v>
      </c>
      <c r="BW7" s="5">
        <v>1505.9080269999999</v>
      </c>
      <c r="BX7" s="5">
        <v>1701.065425</v>
      </c>
      <c r="BY7" s="5">
        <v>0.224176294</v>
      </c>
      <c r="BZ7" s="5">
        <v>0.44396410800000002</v>
      </c>
      <c r="CA7" s="5">
        <v>0.66375192299999997</v>
      </c>
      <c r="CB7" s="5">
        <v>2.3572241000000001E-2</v>
      </c>
      <c r="CC7" s="5">
        <v>0.23956274999999999</v>
      </c>
      <c r="CD7" s="5">
        <v>0.45555325899999999</v>
      </c>
      <c r="CE7" s="5">
        <v>-3.6527838999999999E-2</v>
      </c>
      <c r="CF7" s="5">
        <v>0.170210521</v>
      </c>
      <c r="CG7" s="5">
        <v>0.37694888199999999</v>
      </c>
      <c r="CH7" s="5">
        <v>6.8522493280000001</v>
      </c>
      <c r="CI7" s="5">
        <v>16.822822760000001</v>
      </c>
      <c r="CJ7" s="5">
        <v>26.793396179999998</v>
      </c>
      <c r="CK7" s="5">
        <v>-14.718883610000001</v>
      </c>
      <c r="CL7" s="5">
        <v>-6.3346999410000002</v>
      </c>
      <c r="CM7" s="5">
        <v>2.0494837289999999</v>
      </c>
      <c r="CN7" s="5">
        <v>-2.844939793</v>
      </c>
      <c r="CO7" s="5">
        <v>2.2252610129999999</v>
      </c>
      <c r="CP7" s="5">
        <v>7.2954618199999999</v>
      </c>
      <c r="CQ7" s="5">
        <v>-7.5702109440000003</v>
      </c>
      <c r="CR7" s="5">
        <v>4.5704694000000003</v>
      </c>
      <c r="CS7" s="5">
        <v>16.71114974</v>
      </c>
      <c r="CT7" s="5">
        <v>0.386703297</v>
      </c>
      <c r="CU7" s="5">
        <v>0.97770138399999995</v>
      </c>
      <c r="CV7" s="5">
        <v>1.5686994700000001</v>
      </c>
      <c r="CW7" s="5">
        <v>-0.35158094099999998</v>
      </c>
      <c r="CX7" s="5">
        <v>-0.227077538</v>
      </c>
      <c r="CY7" s="5">
        <v>-0.102574136</v>
      </c>
      <c r="CZ7" s="5">
        <v>5.3446147159999997</v>
      </c>
      <c r="DA7" s="5">
        <v>9.4732669870000006</v>
      </c>
      <c r="DB7" s="5">
        <v>13.601919260000001</v>
      </c>
      <c r="DC7" s="5">
        <v>-3.388829367</v>
      </c>
      <c r="DD7" s="5">
        <v>23.545715900000001</v>
      </c>
      <c r="DE7" s="5">
        <v>50.480261159999998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36</vt:i4>
      </vt:variant>
    </vt:vector>
  </HeadingPairs>
  <TitlesOfParts>
    <vt:vector size="38" baseType="lpstr">
      <vt:lpstr>GMT2</vt:lpstr>
      <vt:lpstr>GMT DATA</vt:lpstr>
      <vt:lpstr>Fig 1b - Winter Temp</vt:lpstr>
      <vt:lpstr>Fig 2b - Summer Temp</vt:lpstr>
      <vt:lpstr>Fig 3b - GS Temp</vt:lpstr>
      <vt:lpstr>Fig 4b - Jan Temp</vt:lpstr>
      <vt:lpstr>Fig 5b - Jul Temp</vt:lpstr>
      <vt:lpstr>Fig 6b - Coldest Day</vt:lpstr>
      <vt:lpstr>Fig 7b - Warmest Day</vt:lpstr>
      <vt:lpstr>Fig 8b - Days &gt; 25C</vt:lpstr>
      <vt:lpstr>Fig 9b - Days &gt; 30C</vt:lpstr>
      <vt:lpstr>Fig 10b - Days &lt; 5C</vt:lpstr>
      <vt:lpstr>Fig 11b - Days &lt; -30C</vt:lpstr>
      <vt:lpstr>Fig 12b - First Fall Frost</vt:lpstr>
      <vt:lpstr>Fig 13b - Last Spring Frost</vt:lpstr>
      <vt:lpstr>Fig 14b - Frost-Free Season</vt:lpstr>
      <vt:lpstr>Fig 15b - Start of GS</vt:lpstr>
      <vt:lpstr>Fig 16b - End of GS</vt:lpstr>
      <vt:lpstr>Fig 17b - GS Length</vt:lpstr>
      <vt:lpstr>Fig 18b - 0C Degree Days</vt:lpstr>
      <vt:lpstr>Fig 19b - 5C Degree Days</vt:lpstr>
      <vt:lpstr>Fig 20b - 6C Degree Days</vt:lpstr>
      <vt:lpstr>Fig 21b - 7C Degree Days</vt:lpstr>
      <vt:lpstr>Fig 22b - 10C Degree Days</vt:lpstr>
      <vt:lpstr>Fig 23b - 15C Degree Days</vt:lpstr>
      <vt:lpstr>Fig 24b - 18C Degree Days</vt:lpstr>
      <vt:lpstr>Fig 25b - Corn Heat Units</vt:lpstr>
      <vt:lpstr>Fig 26b - Winter Pr</vt:lpstr>
      <vt:lpstr>Fig 27b - GS Pr</vt:lpstr>
      <vt:lpstr>Fig 28b - Summer Pr</vt:lpstr>
      <vt:lpstr>Fig 29b - Wettest Day</vt:lpstr>
      <vt:lpstr>Fig 30b - Sep-Apr Dry Days</vt:lpstr>
      <vt:lpstr>Fig 31b - May-Aug Dry Days</vt:lpstr>
      <vt:lpstr>Fig 32b - Annual Wet Days</vt:lpstr>
      <vt:lpstr>Fig 33b - Pr &gt; 25mm</vt:lpstr>
      <vt:lpstr>Fig 34b - Winter Snow</vt:lpstr>
      <vt:lpstr>Fig 35b - Annual HMI</vt:lpstr>
      <vt:lpstr>Fig 36b - Summer HMI</vt:lpstr>
    </vt:vector>
  </TitlesOfParts>
  <Company>Atmos Research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Katharine Hayhoe</dc:creator>
  <cp:lastModifiedBy>Katharine Hayhoe</cp:lastModifiedBy>
  <dcterms:created xsi:type="dcterms:W3CDTF">2018-02-22T00:33:22Z</dcterms:created>
  <dcterms:modified xsi:type="dcterms:W3CDTF">2018-02-22T20:29:12Z</dcterms:modified>
</cp:coreProperties>
</file>