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ERGY\Communications\WEBSITES\current\Royalty archive\2018\"/>
    </mc:Choice>
  </mc:AlternateContent>
  <bookViews>
    <workbookView xWindow="0" yWindow="0" windowWidth="25200" windowHeight="11850"/>
  </bookViews>
  <sheets>
    <sheet name="AB Resource Revenue " sheetId="1" r:id="rId1"/>
    <sheet name="Sheet1" sheetId="2" r:id="rId2"/>
  </sheets>
  <externalReferences>
    <externalReference r:id="rId3"/>
    <externalReference r:id="rId4"/>
    <externalReference r:id="rId5"/>
    <externalReference r:id="rId6"/>
  </externalReferences>
  <definedNames>
    <definedName name="\I">#REF!</definedName>
    <definedName name="\P">#REF!</definedName>
    <definedName name="\S">'[1]1974-1989'!#REF!</definedName>
    <definedName name="__123Graph_AABDRILL" hidden="1">#REF!</definedName>
    <definedName name="__123Graph_BABDRILL" hidden="1">#REF!</definedName>
    <definedName name="__123Graph_XABDRILL" hidden="1">#REF!</definedName>
    <definedName name="_1__123Graph_ACHART_1" hidden="1">[2]Annual!$C$9:$C$16</definedName>
    <definedName name="_1__123Graph_ACHART_2" hidden="1">#REF!</definedName>
    <definedName name="_1__123Graph_ADRILLING_ACT" hidden="1">'[3]AEUB Ann. Wlls'!$E$38:$E$54</definedName>
    <definedName name="_10__123Graph_ECHART_2" hidden="1">[2]Category!$C$81:$N$81</definedName>
    <definedName name="_11__123Graph_FCHART_1" hidden="1">[2]Annual!$H$9:$H$16</definedName>
    <definedName name="_12__123Graph_FCHART_2" hidden="1">[2]Category!$C$82:$N$82</definedName>
    <definedName name="_2__123Graph_ACHART_2" hidden="1">[2]Category!$C$77:$N$77</definedName>
    <definedName name="_2__123Graph_ADRILLING_ACT" hidden="1">'[3]AEUB Ann. Wlls'!$E$38:$E$54</definedName>
    <definedName name="_2__123Graph_BCHART_1" hidden="1">#REF!</definedName>
    <definedName name="_2__123Graph_BCHART_2" hidden="1">#REF!</definedName>
    <definedName name="_3__123Graph_BCHART_1" hidden="1">[2]Annual!$D$9:$D$16</definedName>
    <definedName name="_3__123Graph_BCHART_2" hidden="1">#REF!</definedName>
    <definedName name="_3__123Graph_BDRILLING_ACT" hidden="1">'[3]AEUB Ann. Wlls'!$J$38:$J$54</definedName>
    <definedName name="_3__123Graph_CCHART_2" hidden="1">#REF!</definedName>
    <definedName name="_4__123Graph_BCHART_2" hidden="1">[2]Category!$C$78:$N$78</definedName>
    <definedName name="_4__123Graph_BDRILLING_ACT" hidden="1">'[3]AEUB Ann. Wlls'!$J$38:$J$54</definedName>
    <definedName name="_4__123Graph_CCHART_1" hidden="1">#REF!</definedName>
    <definedName name="_4__123Graph_DCHART_2" hidden="1">#REF!</definedName>
    <definedName name="_5__123Graph_CCHART_1" hidden="1">[2]Annual!$E$9:$E$16</definedName>
    <definedName name="_5__123Graph_CCHART_2" hidden="1">#REF!</definedName>
    <definedName name="_5__123Graph_ECHART_1" hidden="1">#REF!</definedName>
    <definedName name="_5__123Graph_ECHART_2" hidden="1">#REF!</definedName>
    <definedName name="_6__123Graph_CCHART_2" hidden="1">[2]Category!$C$79:$N$79</definedName>
    <definedName name="_6__123Graph_DCHART_2" hidden="1">#REF!</definedName>
    <definedName name="_6__123Graph_FCHART_1" hidden="1">#REF!</definedName>
    <definedName name="_6__123Graph_FCHART_2" hidden="1">#REF!</definedName>
    <definedName name="_7__123Graph_DCHART_1" hidden="1">[2]Annual!$F$9:$F$16</definedName>
    <definedName name="_7__123Graph_ECHART_2" hidden="1">#REF!</definedName>
    <definedName name="_8__123Graph_DCHART_2" hidden="1">[2]Category!$C$80:$N$80</definedName>
    <definedName name="_8__123Graph_FCHART_2" hidden="1">#REF!</definedName>
    <definedName name="_8__123Graph_XCHART_1" hidden="1">#REF!</definedName>
    <definedName name="_9__123Graph_ECHART_1" hidden="1">[2]Annual!$G$9:$G$16</definedName>
    <definedName name="_9__123Graph_XCHART_1" hidden="1">#REF!</definedName>
    <definedName name="_90_91">'[1]1974-1989'!#REF!</definedName>
    <definedName name="_92_93">'[1]1974-1989'!#REF!</definedName>
    <definedName name="_93_94">'[1]1974-1989'!#REF!</definedName>
    <definedName name="_Order1" hidden="1">0</definedName>
    <definedName name="_Order2" hidden="1">0</definedName>
    <definedName name="aa">#REF!</definedName>
    <definedName name="ANNAV">#REF!</definedName>
    <definedName name="ANNDR">#REF!</definedName>
    <definedName name="ANNDRILL">#REF!</definedName>
    <definedName name="ANNUTIL">#REF!</definedName>
    <definedName name="APRDRILL">#REF!</definedName>
    <definedName name="AUGDRILL">#REF!</definedName>
    <definedName name="DATE">'[1]1974-1989'!#REF!</definedName>
    <definedName name="DECDRILL">#REF!</definedName>
    <definedName name="dfasd">#REF!</definedName>
    <definedName name="dsfsdaf">#REF!</definedName>
    <definedName name="ECanada">'[4]CAPP Drilling Data '!#REF!</definedName>
    <definedName name="FEB_NL">#REF!</definedName>
    <definedName name="FEBDRILL">#REF!</definedName>
    <definedName name="INIT">#REF!</definedName>
    <definedName name="JAN_NL">#REF!</definedName>
    <definedName name="JANDRILL">#REF!</definedName>
    <definedName name="JULDRILL">#REF!</definedName>
    <definedName name="JUNDRILL">#REF!</definedName>
    <definedName name="LEAP">#REF!</definedName>
    <definedName name="MAR_NL">#REF!</definedName>
    <definedName name="MARDRILL">#REF!</definedName>
    <definedName name="MAYDRILL">#REF!</definedName>
    <definedName name="MB">'[4]CAPP Drilling Data '!#REF!</definedName>
    <definedName name="MINISTER">#REF!</definedName>
    <definedName name="MNTH50_64">#REF!</definedName>
    <definedName name="MNTH65_79">#REF!</definedName>
    <definedName name="MONTH">#REF!</definedName>
    <definedName name="NB">'[4]CAPP Drilling Data '!#REF!</definedName>
    <definedName name="new">#REF!</definedName>
    <definedName name="NF">'[4]CAPP Drilling Data '!#REF!</definedName>
    <definedName name="NONLEAP">#REF!</definedName>
    <definedName name="NOVDRILL">#REF!</definedName>
    <definedName name="NS">'[4]CAPP Drilling Data '!#REF!</definedName>
    <definedName name="o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OCTDRILL">#REF!</definedName>
    <definedName name="OffshoreNF">'[4]CAPP Drilling Data '!#REF!</definedName>
    <definedName name="OffshoreNS">'[4]CAPP Drilling Data '!#REF!</definedName>
    <definedName name="ON">'[4]CAPP Drilling Data '!#REF!</definedName>
    <definedName name="PQ">'[4]CAPP Drilling Data '!#REF!</definedName>
    <definedName name="PRINT">'[1]1974-1989'!#REF!</definedName>
    <definedName name="Print1">#REF!</definedName>
    <definedName name="PUBLIC">#REF!</definedName>
    <definedName name="QTR">#REF!</definedName>
    <definedName name="SEPDRILL">#REF!</definedName>
    <definedName name="shortterm.ema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1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2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2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3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4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shortterm.ema_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TAB_JOBS">#REF!</definedName>
    <definedName name="Territories">'[4]CAPP Drilling Data '!#REF!</definedName>
    <definedName name="TIME">'[1]1974-1989'!#REF!</definedName>
    <definedName name="TOTAL1">#REF!</definedName>
    <definedName name="WCanada">'[4]CAPP Drilling Data '!#REF!</definedName>
    <definedName name="WEEK">#REF!</definedName>
    <definedName name="WK92_93">#REF!</definedName>
    <definedName name="wvu.ejnorm.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1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2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2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3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3_1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4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wvu.ejnorm._5" hidden="1">{TRUE,FALSE,-1.25,-15.5,484.5,277.5,FALSE,TRUE,TRUE,TRUE,0,1,#N/A,25,#N/A,8.94642857142857,34.75,1,FALSE,FALSE,3,FALSE,1,FALSE,100,"Swvu.ejnorm.","ACwvu.ejnorm.",#N/A,FALSE,FALSE,0,0,0.196850393700787,0.196850393700787,2,"&amp;lINTERIM &amp;d &amp;t","",TRUE,TRUE,FALSE,FALSE,1,100,#N/A,#N/A,"=R1C1:R69C16",FALSE,FALSE,FALSE,FALSE,FALSE,FALSE,1,#N/A,#N/A,FALSE,FALSE,TRUE,TRUE,FALSE}</definedName>
    <definedName name="zdv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6" i="1" l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M31" i="1"/>
  <c r="L31" i="1"/>
  <c r="K31" i="1"/>
  <c r="J31" i="1"/>
  <c r="I31" i="1"/>
  <c r="H31" i="1"/>
  <c r="E31" i="1"/>
  <c r="D31" i="1"/>
  <c r="C31" i="1"/>
  <c r="AX29" i="1"/>
  <c r="AW29" i="1"/>
  <c r="AW33" i="1" s="1"/>
  <c r="AV29" i="1"/>
  <c r="AV33" i="1" s="1"/>
  <c r="AU29" i="1"/>
  <c r="AU33" i="1" s="1"/>
  <c r="AT29" i="1"/>
  <c r="AT33" i="1" s="1"/>
  <c r="AS29" i="1"/>
  <c r="AS33" i="1" s="1"/>
  <c r="AR29" i="1"/>
  <c r="AR33" i="1" s="1"/>
  <c r="AQ29" i="1"/>
  <c r="AQ33" i="1" s="1"/>
  <c r="AP29" i="1"/>
  <c r="AP33" i="1" s="1"/>
  <c r="AO29" i="1"/>
  <c r="AO33" i="1" s="1"/>
  <c r="AN29" i="1"/>
  <c r="AN33" i="1" s="1"/>
  <c r="AM29" i="1"/>
  <c r="AL29" i="1"/>
  <c r="AL33" i="1" s="1"/>
  <c r="AK29" i="1"/>
  <c r="AK33" i="1" s="1"/>
  <c r="AJ29" i="1"/>
  <c r="AJ33" i="1" s="1"/>
  <c r="AI29" i="1"/>
  <c r="AI33" i="1" s="1"/>
  <c r="AH29" i="1"/>
  <c r="AH33" i="1" s="1"/>
  <c r="AG29" i="1"/>
  <c r="AG33" i="1" s="1"/>
  <c r="AF29" i="1"/>
  <c r="AF33" i="1" s="1"/>
  <c r="AE29" i="1"/>
  <c r="AE33" i="1" s="1"/>
  <c r="AD29" i="1"/>
  <c r="AD33" i="1" s="1"/>
  <c r="AC29" i="1"/>
  <c r="AC33" i="1" s="1"/>
  <c r="AB29" i="1"/>
  <c r="AB33" i="1" s="1"/>
  <c r="AA29" i="1"/>
  <c r="AA33" i="1" s="1"/>
  <c r="Z29" i="1"/>
  <c r="Z33" i="1" s="1"/>
  <c r="Y29" i="1"/>
  <c r="Y33" i="1" s="1"/>
  <c r="X29" i="1"/>
  <c r="X33" i="1" s="1"/>
  <c r="W29" i="1"/>
  <c r="W33" i="1" s="1"/>
  <c r="V29" i="1"/>
  <c r="V33" i="1" s="1"/>
  <c r="U29" i="1"/>
  <c r="U33" i="1" s="1"/>
  <c r="T29" i="1"/>
  <c r="T33" i="1" s="1"/>
  <c r="S29" i="1"/>
  <c r="S33" i="1" s="1"/>
  <c r="R29" i="1"/>
  <c r="R33" i="1" s="1"/>
  <c r="Q29" i="1"/>
  <c r="Q33" i="1" s="1"/>
  <c r="P29" i="1"/>
  <c r="P33" i="1" s="1"/>
  <c r="O29" i="1"/>
  <c r="O33" i="1" s="1"/>
  <c r="N29" i="1"/>
  <c r="N33" i="1" s="1"/>
  <c r="M29" i="1"/>
  <c r="M33" i="1" s="1"/>
  <c r="L29" i="1"/>
  <c r="K29" i="1"/>
  <c r="J29" i="1"/>
  <c r="I29" i="1"/>
  <c r="H29" i="1"/>
  <c r="G29" i="1"/>
  <c r="G33" i="1" s="1"/>
  <c r="F29" i="1"/>
  <c r="F33" i="1" s="1"/>
  <c r="E29" i="1"/>
  <c r="D29" i="1"/>
  <c r="C29" i="1"/>
  <c r="AM21" i="1"/>
  <c r="L20" i="1"/>
  <c r="K20" i="1"/>
  <c r="J20" i="1"/>
  <c r="I20" i="1"/>
  <c r="H20" i="1"/>
  <c r="AM19" i="1"/>
  <c r="L19" i="1"/>
  <c r="K19" i="1"/>
  <c r="J19" i="1"/>
  <c r="I19" i="1"/>
  <c r="H19" i="1"/>
  <c r="G19" i="1"/>
  <c r="F19" i="1"/>
  <c r="E19" i="1"/>
  <c r="D19" i="1"/>
  <c r="C19" i="1"/>
  <c r="AP18" i="1"/>
  <c r="AO18" i="1"/>
  <c r="AM18" i="1"/>
  <c r="I18" i="1"/>
  <c r="H18" i="1"/>
  <c r="D18" i="1"/>
  <c r="C18" i="1"/>
  <c r="AM17" i="1"/>
  <c r="L17" i="1"/>
  <c r="K17" i="1"/>
  <c r="J17" i="1"/>
  <c r="I17" i="1"/>
  <c r="H17" i="1"/>
  <c r="D17" i="1"/>
  <c r="C17" i="1"/>
  <c r="AM16" i="1"/>
  <c r="R2" i="1"/>
  <c r="E33" i="1" l="1"/>
  <c r="J33" i="1"/>
  <c r="H33" i="1"/>
  <c r="L33" i="1"/>
  <c r="C33" i="1"/>
  <c r="I33" i="1"/>
  <c r="AM33" i="1"/>
  <c r="D33" i="1"/>
  <c r="K33" i="1"/>
</calcChain>
</file>

<file path=xl/sharedStrings.xml><?xml version="1.0" encoding="utf-8"?>
<sst xmlns="http://schemas.openxmlformats.org/spreadsheetml/2006/main" count="79" uniqueCount="76">
  <si>
    <t>data for charts - don’t delete</t>
  </si>
  <si>
    <t>Last Update:</t>
  </si>
  <si>
    <t>Natural Gas &amp; By-product</t>
  </si>
  <si>
    <t xml:space="preserve">Source: GOA - www.alberta.ca/government-and-ministry-annual-reports.aspx     </t>
  </si>
  <si>
    <t xml:space="preserve">Conventional Oil </t>
  </si>
  <si>
    <t>Bitumen</t>
  </si>
  <si>
    <t xml:space="preserve">Coal </t>
  </si>
  <si>
    <t>Bonuses &amp; Sales of Crown Leases</t>
  </si>
  <si>
    <t>Rentals &amp; Fees</t>
  </si>
  <si>
    <t>RESOURCE REVENUE  ($ Millions)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</si>
  <si>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</si>
  <si>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</si>
  <si>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</si>
  <si>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</si>
  <si>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</si>
  <si>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</si>
  <si>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</si>
  <si>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</si>
  <si>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</si>
  <si>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</si>
  <si>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</si>
  <si>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</si>
  <si>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</si>
  <si>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</si>
  <si>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</si>
  <si>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</si>
  <si>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</si>
  <si>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</si>
  <si>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</si>
  <si>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</si>
  <si>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</si>
  <si>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</si>
  <si>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</si>
  <si>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</si>
  <si>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</si>
  <si>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</si>
  <si>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</si>
  <si>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</si>
  <si>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</si>
  <si>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</si>
  <si>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</si>
  <si>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</si>
  <si>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</si>
  <si>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</si>
  <si>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</si>
  <si>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</si>
  <si>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</si>
  <si>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</si>
  <si>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</si>
  <si>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</si>
  <si>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</si>
  <si>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</si>
  <si>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</si>
  <si>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</si>
  <si>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</si>
  <si>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</si>
  <si>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</si>
  <si>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</si>
  <si>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Natural Gas &amp; By-product Royalty</t>
  </si>
  <si>
    <t>Conventional Oil Royalty</t>
  </si>
  <si>
    <t>Oil Sands Royalty</t>
  </si>
  <si>
    <t>Coal Royalty</t>
  </si>
  <si>
    <t>ARTC</t>
  </si>
  <si>
    <t>Non Renewable Resource Revenue</t>
  </si>
  <si>
    <t>Transfer to Heritage Fund</t>
  </si>
  <si>
    <t>Gas Rebates</t>
  </si>
  <si>
    <t>Net Non Renewable Resource Revenue</t>
  </si>
  <si>
    <t>Freehold Mineral Tax</t>
  </si>
  <si>
    <t>Departmental Revenue</t>
  </si>
  <si>
    <t>Total Government Revenue</t>
  </si>
  <si>
    <t>Resouce Revenue as % of Total Revenue</t>
  </si>
  <si>
    <t>Alberta Resource Revenue from 1970/71 to 2017/18</t>
  </si>
  <si>
    <t>FOR MORE INFORMATION PLEASE CONTACT:</t>
  </si>
  <si>
    <t>Special Royalty Features (for 2009/10 and 2010/11 is the Energy Industry Drilling Stimulus Program)</t>
  </si>
  <si>
    <t>GABRIEL ODURO, REVENUE FORECASTING MANAGER                        (780) 644 - 2405</t>
  </si>
  <si>
    <t>ALEXEI JERNOV, STATISTICS AND ROYALTY ANALYTICS MANAGER   (780) 644 - 1278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</si>
</sst>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#,##0.000"/>
    <numFmt numFmtId="167" formatCode="&quot;$&quot;#,##0"/>
    <numFmt numFmtId="168" formatCode="0.00_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1"/>
      <color indexed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sz val="18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/>
    <xf numFmtId="0" fontId="1" fillId="2" borderId="0" xfId="3" applyFont="1" applyFill="1" applyBorder="1"/>
    <xf numFmtId="0" fontId="2" fillId="2" borderId="0" xfId="3" applyFont="1" applyFill="1" applyBorder="1"/>
    <xf numFmtId="0" fontId="3" fillId="2" borderId="0" xfId="3" applyFont="1" applyFill="1" applyBorder="1"/>
    <xf numFmtId="0" fontId="4" fillId="2" borderId="0" xfId="3" applyFont="1" applyFill="1" applyBorder="1" applyAlignment="1">
      <alignment horizontal="right"/>
    </xf>
    <xf numFmtId="14" fontId="4" fillId="2" borderId="0" xfId="3" applyNumberFormat="1" applyFont="1" applyFill="1" applyBorder="1"/>
    <xf numFmtId="0" fontId="0" fillId="2" borderId="0" xfId="0" applyFont="1" applyFill="1"/>
    <xf numFmtId="0" fontId="6" fillId="2" borderId="0" xfId="3" applyFont="1" applyFill="1" applyBorder="1"/>
    <xf numFmtId="0" fontId="7" fillId="2" borderId="0" xfId="3" applyFont="1" applyFill="1" applyBorder="1"/>
    <xf numFmtId="0" fontId="8" fillId="2" borderId="0" xfId="4" applyFont="1" applyFill="1"/>
    <xf numFmtId="37" fontId="8" fillId="2" borderId="0" xfId="4" applyNumberFormat="1" applyFont="1" applyFill="1" applyBorder="1" applyProtection="1"/>
    <xf numFmtId="17" fontId="7" fillId="2" borderId="0" xfId="3" applyNumberFormat="1" applyFont="1" applyFill="1" applyBorder="1"/>
    <xf numFmtId="0" fontId="10" fillId="2" borderId="0" xfId="3" applyFont="1" applyFill="1" applyBorder="1"/>
    <xf numFmtId="37" fontId="11" fillId="2" borderId="0" xfId="3" applyNumberFormat="1" applyFont="1" applyFill="1" applyBorder="1" applyProtection="1"/>
    <xf numFmtId="37" fontId="11" fillId="2" borderId="0" xfId="3" applyNumberFormat="1" applyFont="1" applyFill="1" applyBorder="1" applyAlignment="1" applyProtection="1">
      <alignment horizontal="right"/>
    </xf>
    <xf numFmtId="6" fontId="1" fillId="2" borderId="0" xfId="3" applyNumberFormat="1" applyFont="1" applyFill="1" applyBorder="1"/>
    <xf numFmtId="0" fontId="6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left" vertical="top"/>
    </xf>
    <xf numFmtId="164" fontId="1" fillId="2" borderId="0" xfId="1" applyNumberFormat="1" applyFont="1" applyFill="1" applyBorder="1"/>
    <xf numFmtId="6" fontId="9" fillId="2" borderId="0" xfId="3" applyNumberFormat="1" applyFont="1" applyFill="1" applyBorder="1" applyProtection="1"/>
    <xf numFmtId="6" fontId="1" fillId="2" borderId="0" xfId="5" applyNumberFormat="1" applyFont="1" applyFill="1"/>
    <xf numFmtId="165" fontId="1" fillId="2" borderId="0" xfId="2" applyNumberFormat="1" applyFont="1" applyFill="1" applyBorder="1"/>
    <xf numFmtId="37" fontId="9" fillId="2" borderId="0" xfId="3" applyNumberFormat="1" applyFont="1" applyFill="1" applyBorder="1" applyProtection="1"/>
    <xf numFmtId="164" fontId="9" fillId="2" borderId="0" xfId="1" applyNumberFormat="1" applyFont="1" applyFill="1" applyBorder="1" applyProtection="1"/>
    <xf numFmtId="164" fontId="13" fillId="2" borderId="0" xfId="1" applyNumberFormat="1" applyFont="1" applyFill="1" applyBorder="1"/>
    <xf numFmtId="166" fontId="1" fillId="2" borderId="0" xfId="3" applyNumberFormat="1" applyFont="1" applyFill="1" applyBorder="1"/>
    <xf numFmtId="9" fontId="1" fillId="2" borderId="0" xfId="3" applyNumberFormat="1" applyFont="1" applyFill="1" applyBorder="1"/>
    <xf numFmtId="0" fontId="14" fillId="3" borderId="0" xfId="3" applyFont="1" applyFill="1" applyBorder="1" applyAlignment="1">
      <alignment horizontal="right"/>
    </xf>
    <xf numFmtId="6" fontId="14" fillId="3" borderId="0" xfId="0" applyNumberFormat="1" applyFont="1" applyFill="1" applyBorder="1" applyAlignment="1" applyProtection="1"/>
    <xf numFmtId="6" fontId="14" fillId="3" borderId="1" xfId="0" applyNumberFormat="1" applyFont="1" applyFill="1" applyBorder="1" applyAlignment="1" applyProtection="1"/>
    <xf numFmtId="6" fontId="14" fillId="2" borderId="0" xfId="3" applyNumberFormat="1" applyFont="1" applyFill="1" applyBorder="1"/>
    <xf numFmtId="0" fontId="14" fillId="2" borderId="0" xfId="3" applyFont="1" applyFill="1" applyBorder="1"/>
    <xf numFmtId="6" fontId="6" fillId="2" borderId="0" xfId="3" applyNumberFormat="1" applyFont="1" applyFill="1" applyBorder="1"/>
    <xf numFmtId="0" fontId="14" fillId="4" borderId="0" xfId="3" applyFont="1" applyFill="1" applyBorder="1" applyAlignment="1">
      <alignment horizontal="right" vertical="center"/>
    </xf>
    <xf numFmtId="167" fontId="14" fillId="4" borderId="0" xfId="3" applyNumberFormat="1" applyFont="1" applyFill="1" applyBorder="1" applyAlignment="1">
      <alignment horizontal="right" vertical="center"/>
    </xf>
    <xf numFmtId="6" fontId="14" fillId="4" borderId="0" xfId="3" applyNumberFormat="1" applyFont="1" applyFill="1" applyBorder="1" applyAlignment="1">
      <alignment horizontal="right" vertical="center"/>
    </xf>
    <xf numFmtId="6" fontId="14" fillId="4" borderId="0" xfId="6" applyNumberFormat="1" applyFont="1" applyFill="1"/>
    <xf numFmtId="6" fontId="14" fillId="2" borderId="0" xfId="3" applyNumberFormat="1" applyFont="1" applyFill="1" applyBorder="1" applyAlignment="1">
      <alignment horizontal="right" vertical="center"/>
    </xf>
    <xf numFmtId="0" fontId="14" fillId="2" borderId="0" xfId="3" applyFont="1" applyFill="1" applyBorder="1" applyAlignment="1">
      <alignment horizontal="right" vertical="center"/>
    </xf>
    <xf numFmtId="165" fontId="14" fillId="4" borderId="0" xfId="3" applyNumberFormat="1" applyFont="1" applyFill="1" applyBorder="1" applyAlignment="1">
      <alignment horizontal="right" vertical="center"/>
    </xf>
    <xf numFmtId="10" fontId="14" fillId="2" borderId="0" xfId="3" applyNumberFormat="1" applyFont="1" applyFill="1" applyBorder="1" applyAlignment="1">
      <alignment horizontal="right" vertical="center"/>
    </xf>
    <xf numFmtId="0" fontId="15" fillId="2" borderId="0" xfId="0" applyFont="1" applyFill="1"/>
    <xf numFmtId="37" fontId="16" fillId="2" borderId="0" xfId="3" applyNumberFormat="1" applyFont="1" applyFill="1" applyBorder="1" applyProtection="1"/>
    <xf numFmtId="37" fontId="12" fillId="2" borderId="0" xfId="3" applyNumberFormat="1" applyFont="1" applyFill="1" applyBorder="1" applyProtection="1"/>
    <xf numFmtId="168" fontId="9" fillId="2" borderId="0" xfId="3" applyNumberFormat="1" applyFont="1" applyFill="1" applyBorder="1" applyProtection="1"/>
    <xf numFmtId="168" fontId="16" fillId="2" borderId="0" xfId="3" applyNumberFormat="1" applyFont="1" applyFill="1" applyBorder="1" applyProtection="1"/>
    <xf numFmtId="8" fontId="9" fillId="2" borderId="0" xfId="3" applyNumberFormat="1" applyFont="1" applyFill="1" applyBorder="1" applyProtection="1"/>
    <xf numFmtId="0" fontId="17" fillId="2" borderId="0" xfId="3" applyFont="1" applyFill="1" applyBorder="1"/>
    <xf numFmtId="0" fontId="18" fillId="2" borderId="0" xfId="3" applyFont="1" applyFill="1" applyBorder="1"/>
    <xf numFmtId="6" fontId="17" fillId="2" borderId="0" xfId="3" applyNumberFormat="1" applyFont="1" applyFill="1" applyBorder="1"/>
    <xf numFmtId="37" fontId="17" fillId="2" borderId="0" xfId="3" applyNumberFormat="1" applyFont="1" applyFill="1" applyBorder="1" applyProtection="1"/>
    <xf numFmtId="0" fontId="19" fillId="5" borderId="0" xfId="0" applyFont="1" applyFill="1" applyAlignment="1">
      <alignment vertical="top"/>
    </xf>
    <xf numFmtId="0" fontId="20" fillId="2" borderId="0" xfId="0" applyFont="1" applyFill="1"/>
    <xf numFmtId="37" fontId="21" fillId="2" borderId="0" xfId="3" applyNumberFormat="1" applyFont="1" applyFill="1" applyBorder="1" applyProtection="1"/>
    <xf numFmtId="49" fontId="14" fillId="2" borderId="0" xfId="3" applyNumberFormat="1" applyFont="1" applyFill="1" applyBorder="1" applyAlignment="1">
      <alignment horizontal="center"/>
    </xf>
    <xf numFmtId="0" fontId="14" fillId="2" borderId="0" xfId="3" applyFont="1" applyFill="1" applyBorder="1" applyAlignment="1">
      <alignment horizontal="center"/>
    </xf>
    <xf numFmtId="0" fontId="14" fillId="2" borderId="0" xfId="3" applyFont="1" applyFill="1" applyBorder="1" applyAlignment="1"/>
    <xf numFmtId="0" fontId="22" fillId="2" borderId="0" xfId="3" applyFont="1" applyFill="1" applyBorder="1" applyAlignment="1">
      <alignment horizontal="center"/>
    </xf>
    <xf numFmtId="0" fontId="19" fillId="5" borderId="0" xfId="0" applyFont="1" applyFill="1" applyAlignment="1">
      <alignment vertical="center"/>
    </xf>
    <xf numFmtId="49" fontId="11" fillId="2" borderId="0" xfId="3" applyNumberFormat="1" applyFont="1" applyFill="1" applyBorder="1" applyAlignment="1" applyProtection="1">
      <alignment horizontal="center"/>
    </xf>
    <xf numFmtId="37" fontId="11" fillId="2" borderId="0" xfId="3" applyNumberFormat="1" applyFont="1" applyFill="1" applyBorder="1" applyAlignment="1" applyProtection="1">
      <alignment horizontal="center"/>
    </xf>
    <xf numFmtId="37" fontId="11" fillId="2" borderId="0" xfId="3" quotePrefix="1" applyNumberFormat="1" applyFont="1" applyFill="1" applyBorder="1" applyAlignment="1" applyProtection="1">
      <alignment horizontal="center"/>
    </xf>
  </cellXfs>
  <cellStyles count="7">
    <cellStyle name="Currency" xfId="1" builtinId="4"/>
    <cellStyle name="Hyperlink" xfId="4" builtinId="8"/>
    <cellStyle name="Normal" xfId="0" builtinId="0"/>
    <cellStyle name="Normal 304" xfId="5"/>
    <cellStyle name="Normal 305" xfId="6"/>
    <cellStyle name="Normal 53" xfId="3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600" b="0">
                <a:latin typeface="Arial" panose="020B0604020202020204" pitchFamily="34" charset="0"/>
                <a:cs typeface="Arial" panose="020B0604020202020204" pitchFamily="34" charset="0"/>
              </a:rPr>
              <a:t>Alberta</a:t>
            </a:r>
            <a:r>
              <a:rPr lang="en-CA" sz="1600" b="0" baseline="0">
                <a:latin typeface="Arial" panose="020B0604020202020204" pitchFamily="34" charset="0"/>
                <a:cs typeface="Arial" panose="020B0604020202020204" pitchFamily="34" charset="0"/>
              </a:rPr>
              <a:t> Non-Renewable Resource Revenue</a:t>
            </a:r>
            <a:endParaRPr lang="en-CA" sz="16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46825398104181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4996605795487"/>
          <c:y val="0.17825240594925634"/>
          <c:w val="0.83164273664298638"/>
          <c:h val="0.4920738553514144"/>
        </c:manualLayout>
      </c:layout>
      <c:barChart>
        <c:barDir val="col"/>
        <c:grouping val="stacked"/>
        <c:varyColors val="0"/>
        <c:ser>
          <c:idx val="0"/>
          <c:order val="0"/>
          <c:tx>
            <c:v>Conventional Gas</c:v>
          </c:tx>
          <c:invertIfNegative val="0"/>
          <c:cat>
            <c:strRef>
              <c:f>'AB Resource Revenue '!$C$12:$AX$12</c:f>
              <c:strCache>
                <c:ptCount val="48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</c:strCache>
            </c:strRef>
          </c:cat>
          <c:val>
            <c:numRef>
              <c:f>'AB Resource Revenue '!$C$14:$AX$14</c:f>
              <c:numCache>
                <c:formatCode>_-"$"* #,##0_-;\-"$"* #,##0_-;_-"$"* "-"??_-;_-@_-</c:formatCode>
                <c:ptCount val="48"/>
                <c:pt idx="0">
                  <c:v>143.71805499999999</c:v>
                </c:pt>
                <c:pt idx="1">
                  <c:v>174.63771199999999</c:v>
                </c:pt>
                <c:pt idx="2">
                  <c:v>42.259</c:v>
                </c:pt>
                <c:pt idx="3">
                  <c:v>70.034999999999997</c:v>
                </c:pt>
                <c:pt idx="4">
                  <c:v>231.49299999999999</c:v>
                </c:pt>
                <c:pt idx="5">
                  <c:v>519.13599999999997</c:v>
                </c:pt>
                <c:pt idx="6">
                  <c:v>721.70699999999999</c:v>
                </c:pt>
                <c:pt idx="7">
                  <c:v>980.78099999999995</c:v>
                </c:pt>
                <c:pt idx="8">
                  <c:v>1196.153</c:v>
                </c:pt>
                <c:pt idx="9">
                  <c:v>1509.8910000000001</c:v>
                </c:pt>
                <c:pt idx="10" formatCode="&quot;$&quot;#,##0_);[Red]\(&quot;$&quot;#,##0\)">
                  <c:v>1903.04537</c:v>
                </c:pt>
                <c:pt idx="11" formatCode="&quot;$&quot;#,##0_);[Red]\(&quot;$&quot;#,##0\)">
                  <c:v>1956.2935560000001</c:v>
                </c:pt>
                <c:pt idx="12" formatCode="&quot;$&quot;#,##0_);[Red]\(&quot;$&quot;#,##0\)">
                  <c:v>1876.3623279999999</c:v>
                </c:pt>
                <c:pt idx="13" formatCode="&quot;$&quot;#,##0_);[Red]\(&quot;$&quot;#,##0\)">
                  <c:v>1694.091302</c:v>
                </c:pt>
                <c:pt idx="14" formatCode="&quot;$&quot;#,##0_);[Red]\(&quot;$&quot;#,##0\)">
                  <c:v>1942.4132750000001</c:v>
                </c:pt>
                <c:pt idx="15" formatCode="&quot;$&quot;#,##0_);[Red]\(&quot;$&quot;#,##0\)">
                  <c:v>1805.935592</c:v>
                </c:pt>
                <c:pt idx="16" formatCode="&quot;$&quot;#,##0_);[Red]\(&quot;$&quot;#,##0\)">
                  <c:v>1097.18</c:v>
                </c:pt>
                <c:pt idx="17" formatCode="&quot;$&quot;#,##0_);[Red]\(&quot;$&quot;#,##0\)">
                  <c:v>1011.171</c:v>
                </c:pt>
                <c:pt idx="18" formatCode="&quot;$&quot;#,##0_);[Red]\(&quot;$&quot;#,##0\)">
                  <c:v>988.70564000000002</c:v>
                </c:pt>
                <c:pt idx="19" formatCode="&quot;$&quot;#,##0_);[Red]\(&quot;$&quot;#,##0\)">
                  <c:v>960.58595100000002</c:v>
                </c:pt>
                <c:pt idx="20" formatCode="&quot;$&quot;#,##0_);[Red]\(&quot;$&quot;#,##0\)">
                  <c:v>1080</c:v>
                </c:pt>
                <c:pt idx="21" formatCode="&quot;$&quot;#,##0_);[Red]\(&quot;$&quot;#,##0\)">
                  <c:v>839.3</c:v>
                </c:pt>
                <c:pt idx="22" formatCode="&quot;$&quot;#,##0_);[Red]\(&quot;$&quot;#,##0\)">
                  <c:v>1069</c:v>
                </c:pt>
                <c:pt idx="23" formatCode="&quot;$&quot;#,##0_);[Red]\(&quot;$&quot;#,##0\)">
                  <c:v>1410</c:v>
                </c:pt>
                <c:pt idx="24" formatCode="&quot;$&quot;#,##0_);[Red]\(&quot;$&quot;#,##0\)">
                  <c:v>1242</c:v>
                </c:pt>
                <c:pt idx="25" formatCode="&quot;$&quot;#,##0_);[Red]\(&quot;$&quot;#,##0\)">
                  <c:v>1004</c:v>
                </c:pt>
                <c:pt idx="26" formatCode="&quot;$&quot;#,##0_);[Red]\(&quot;$&quot;#,##0\)">
                  <c:v>1299</c:v>
                </c:pt>
                <c:pt idx="27" formatCode="&quot;$&quot;#,##0_);[Red]\(&quot;$&quot;#,##0\)">
                  <c:v>1660</c:v>
                </c:pt>
                <c:pt idx="28" formatCode="&quot;$&quot;#,##0_);[Red]\(&quot;$&quot;#,##0\)">
                  <c:v>1467</c:v>
                </c:pt>
                <c:pt idx="29" formatCode="&quot;$&quot;#,##0_);[Red]\(&quot;$&quot;#,##0\)">
                  <c:v>2441</c:v>
                </c:pt>
                <c:pt idx="30" formatCode="&quot;$&quot;#,##0_);[Red]\(&quot;$&quot;#,##0\)">
                  <c:v>7200</c:v>
                </c:pt>
                <c:pt idx="31" formatCode="&quot;$&quot;#,##0_);[Red]\(&quot;$&quot;#,##0\)">
                  <c:v>4030</c:v>
                </c:pt>
                <c:pt idx="32" formatCode="&quot;$&quot;#,##0_);[Red]\(&quot;$&quot;#,##0\)">
                  <c:v>5125</c:v>
                </c:pt>
                <c:pt idx="33" formatCode="&quot;$&quot;#,##0_);[Red]\(&quot;$&quot;#,##0\)">
                  <c:v>5450</c:v>
                </c:pt>
                <c:pt idx="34" formatCode="&quot;$&quot;#,##0_);[Red]\(&quot;$&quot;#,##0\)">
                  <c:v>6439</c:v>
                </c:pt>
                <c:pt idx="35" formatCode="&quot;$&quot;#,##0_);[Red]\(&quot;$&quot;#,##0\)">
                  <c:v>8388</c:v>
                </c:pt>
                <c:pt idx="36" formatCode="&quot;$&quot;#,##0_);[Red]\(&quot;$&quot;#,##0\)">
                  <c:v>5987.6970000000001</c:v>
                </c:pt>
                <c:pt idx="37" formatCode="&quot;$&quot;#,##0_);[Red]\(&quot;$&quot;#,##0\)">
                  <c:v>5199</c:v>
                </c:pt>
                <c:pt idx="38" formatCode="&quot;$&quot;#,##0_);[Red]\(&quot;$&quot;#,##0\)">
                  <c:v>5834.0060000000003</c:v>
                </c:pt>
                <c:pt idx="39" formatCode="&quot;$&quot;#,##0_);[Red]\(&quot;$&quot;#,##0\)">
                  <c:v>1525</c:v>
                </c:pt>
                <c:pt idx="40" formatCode="&quot;$&quot;#,##0_);[Red]\(&quot;$&quot;#,##0\)">
                  <c:v>1416</c:v>
                </c:pt>
                <c:pt idx="41" formatCode="&quot;$&quot;#,##0_);[Red]\(&quot;$&quot;#,##0\)">
                  <c:v>1304</c:v>
                </c:pt>
                <c:pt idx="42" formatCode="&quot;$&quot;#,##0_);[Red]\(&quot;$&quot;#,##0\)">
                  <c:v>954</c:v>
                </c:pt>
                <c:pt idx="43" formatCode="&quot;$&quot;#,##0_);[Red]\(&quot;$&quot;#,##0\)">
                  <c:v>1103</c:v>
                </c:pt>
                <c:pt idx="44" formatCode="&quot;$&quot;#,##0_);[Red]\(&quot;$&quot;#,##0\)">
                  <c:v>989</c:v>
                </c:pt>
                <c:pt idx="45" formatCode="&quot;$&quot;#,##0_);[Red]\(&quot;$&quot;#,##0\)">
                  <c:v>493</c:v>
                </c:pt>
                <c:pt idx="46" formatCode="&quot;$&quot;#,##0_);[Red]\(&quot;$&quot;#,##0\)">
                  <c:v>520</c:v>
                </c:pt>
                <c:pt idx="47" formatCode="&quot;$&quot;#,##0_);[Red]\(&quot;$&quot;#,##0\)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D-46FB-8A9D-B05E0273B9CF}"/>
            </c:ext>
          </c:extLst>
        </c:ser>
        <c:ser>
          <c:idx val="1"/>
          <c:order val="1"/>
          <c:tx>
            <c:v>Conventional Oil</c:v>
          </c:tx>
          <c:invertIfNegative val="0"/>
          <c:cat>
            <c:strRef>
              <c:f>'AB Resource Revenue '!$C$12:$AX$12</c:f>
              <c:strCache>
                <c:ptCount val="48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</c:strCache>
            </c:strRef>
          </c:cat>
          <c:val>
            <c:numRef>
              <c:f>'AB Resource Revenue '!$C$15:$AX$15</c:f>
              <c:numCache>
                <c:formatCode>_-"$"* #,##0_-;\-"$"* #,##0_-;_-"$"* "-"??_-;_-@_-</c:formatCode>
                <c:ptCount val="48"/>
                <c:pt idx="2">
                  <c:v>172.333</c:v>
                </c:pt>
                <c:pt idx="3">
                  <c:v>302.12299999999999</c:v>
                </c:pt>
                <c:pt idx="4">
                  <c:v>956.43700000000001</c:v>
                </c:pt>
                <c:pt idx="5">
                  <c:v>975.44100000000003</c:v>
                </c:pt>
                <c:pt idx="6">
                  <c:v>1094.2570000000001</c:v>
                </c:pt>
                <c:pt idx="7">
                  <c:v>1323.2260000000001</c:v>
                </c:pt>
                <c:pt idx="8">
                  <c:v>1617.9010000000001</c:v>
                </c:pt>
                <c:pt idx="9">
                  <c:v>1899.885</c:v>
                </c:pt>
                <c:pt idx="10" formatCode="&quot;$&quot;#,##0_);[Red]\(&quot;$&quot;#,##0\)">
                  <c:v>1969.0618260000001</c:v>
                </c:pt>
                <c:pt idx="11" formatCode="&quot;$&quot;#,##0_);[Red]\(&quot;$&quot;#,##0\)">
                  <c:v>2177.9830889999998</c:v>
                </c:pt>
                <c:pt idx="12" formatCode="&quot;$&quot;#,##0_);[Red]\(&quot;$&quot;#,##0\)">
                  <c:v>2337.88672</c:v>
                </c:pt>
                <c:pt idx="13" formatCode="&quot;$&quot;#,##0_);[Red]\(&quot;$&quot;#,##0\)">
                  <c:v>2872.9135249999999</c:v>
                </c:pt>
                <c:pt idx="14" formatCode="&quot;$&quot;#,##0_);[Red]\(&quot;$&quot;#,##0\)">
                  <c:v>2916.4701409999998</c:v>
                </c:pt>
                <c:pt idx="15" formatCode="&quot;$&quot;#,##0_);[Red]\(&quot;$&quot;#,##0\)">
                  <c:v>2533.673209</c:v>
                </c:pt>
                <c:pt idx="16" formatCode="&quot;$&quot;#,##0_);[Red]\(&quot;$&quot;#,##0\)">
                  <c:v>996.71</c:v>
                </c:pt>
                <c:pt idx="17" formatCode="&quot;$&quot;#,##0_);[Red]\(&quot;$&quot;#,##0\)">
                  <c:v>1330.212</c:v>
                </c:pt>
                <c:pt idx="18" formatCode="&quot;$&quot;#,##0_);[Red]\(&quot;$&quot;#,##0\)">
                  <c:v>933.41136500000005</c:v>
                </c:pt>
                <c:pt idx="19" formatCode="&quot;$&quot;#,##0_);[Red]\(&quot;$&quot;#,##0\)">
                  <c:v>1125.9669899999999</c:v>
                </c:pt>
                <c:pt idx="20" formatCode="&quot;$&quot;#,##0_);[Red]\(&quot;$&quot;#,##0\)">
                  <c:v>1325.194</c:v>
                </c:pt>
                <c:pt idx="21" formatCode="&quot;$&quot;#,##0_);[Red]\(&quot;$&quot;#,##0\)">
                  <c:v>1037.5999999999999</c:v>
                </c:pt>
                <c:pt idx="22" formatCode="&quot;$&quot;#,##0_);[Red]\(&quot;$&quot;#,##0\)">
                  <c:v>1009</c:v>
                </c:pt>
                <c:pt idx="23" formatCode="&quot;$&quot;#,##0_);[Red]\(&quot;$&quot;#,##0\)">
                  <c:v>767</c:v>
                </c:pt>
                <c:pt idx="24" formatCode="&quot;$&quot;#,##0_);[Red]\(&quot;$&quot;#,##0\)">
                  <c:v>1097</c:v>
                </c:pt>
                <c:pt idx="25" formatCode="&quot;$&quot;#,##0_);[Red]\(&quot;$&quot;#,##0\)">
                  <c:v>1047</c:v>
                </c:pt>
                <c:pt idx="26" formatCode="&quot;$&quot;#,##0_);[Red]\(&quot;$&quot;#,##0\)">
                  <c:v>1386</c:v>
                </c:pt>
                <c:pt idx="27" formatCode="&quot;$&quot;#,##0_);[Red]\(&quot;$&quot;#,##0\)">
                  <c:v>914</c:v>
                </c:pt>
                <c:pt idx="28" formatCode="&quot;$&quot;#,##0_);[Red]\(&quot;$&quot;#,##0\)">
                  <c:v>470</c:v>
                </c:pt>
                <c:pt idx="29" formatCode="&quot;$&quot;#,##0_);[Red]\(&quot;$&quot;#,##0\)">
                  <c:v>1072</c:v>
                </c:pt>
                <c:pt idx="30" formatCode="&quot;$&quot;#,##0_);[Red]\(&quot;$&quot;#,##0\)">
                  <c:v>1500</c:v>
                </c:pt>
                <c:pt idx="31" formatCode="&quot;$&quot;#,##0_);[Red]\(&quot;$&quot;#,##0\)">
                  <c:v>987</c:v>
                </c:pt>
                <c:pt idx="32" formatCode="&quot;$&quot;#,##0_);[Red]\(&quot;$&quot;#,##0\)">
                  <c:v>1177</c:v>
                </c:pt>
                <c:pt idx="33" formatCode="&quot;$&quot;#,##0_);[Red]\(&quot;$&quot;#,##0\)">
                  <c:v>981</c:v>
                </c:pt>
                <c:pt idx="34" formatCode="&quot;$&quot;#,##0_);[Red]\(&quot;$&quot;#,##0\)">
                  <c:v>1273</c:v>
                </c:pt>
                <c:pt idx="35" formatCode="&quot;$&quot;#,##0_);[Red]\(&quot;$&quot;#,##0\)">
                  <c:v>1463</c:v>
                </c:pt>
                <c:pt idx="36" formatCode="&quot;$&quot;#,##0_);[Red]\(&quot;$&quot;#,##0\)">
                  <c:v>1399.759</c:v>
                </c:pt>
                <c:pt idx="37" formatCode="&quot;$&quot;#,##0_);[Red]\(&quot;$&quot;#,##0\)">
                  <c:v>1655</c:v>
                </c:pt>
                <c:pt idx="38" formatCode="&quot;$&quot;#,##0_);[Red]\(&quot;$&quot;#,##0\)">
                  <c:v>1800.12</c:v>
                </c:pt>
                <c:pt idx="39" formatCode="&quot;$&quot;#,##0_);[Red]\(&quot;$&quot;#,##0\)">
                  <c:v>1848</c:v>
                </c:pt>
                <c:pt idx="40" formatCode="&quot;$&quot;#,##0_);[Red]\(&quot;$&quot;#,##0\)">
                  <c:v>2236</c:v>
                </c:pt>
                <c:pt idx="41" formatCode="&quot;$&quot;#,##0_);[Red]\(&quot;$&quot;#,##0\)">
                  <c:v>2284</c:v>
                </c:pt>
                <c:pt idx="42" formatCode="&quot;$&quot;#,##0_);[Red]\(&quot;$&quot;#,##0\)">
                  <c:v>2038</c:v>
                </c:pt>
                <c:pt idx="43" formatCode="&quot;$&quot;#,##0_);[Red]\(&quot;$&quot;#,##0\)">
                  <c:v>2476</c:v>
                </c:pt>
                <c:pt idx="44" formatCode="&quot;$&quot;#,##0_);[Red]\(&quot;$&quot;#,##0\)">
                  <c:v>2245</c:v>
                </c:pt>
                <c:pt idx="45" formatCode="&quot;$&quot;#,##0_);[Red]\(&quot;$&quot;#,##0\)">
                  <c:v>689</c:v>
                </c:pt>
                <c:pt idx="46" formatCode="&quot;$&quot;#,##0_);[Red]\(&quot;$&quot;#,##0\)">
                  <c:v>724</c:v>
                </c:pt>
                <c:pt idx="47" formatCode="&quot;$&quot;#,##0_);[Red]\(&quot;$&quot;#,##0\)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D-46FB-8A9D-B05E0273B9CF}"/>
            </c:ext>
          </c:extLst>
        </c:ser>
        <c:ser>
          <c:idx val="2"/>
          <c:order val="2"/>
          <c:tx>
            <c:v>Oil Sands </c:v>
          </c:tx>
          <c:invertIfNegative val="0"/>
          <c:cat>
            <c:strRef>
              <c:f>'AB Resource Revenue '!$C$12:$AX$12</c:f>
              <c:strCache>
                <c:ptCount val="48"/>
                <c:pt idx="0">
                  <c:v>1970/71</c:v>
                </c:pt>
                <c:pt idx="1">
                  <c:v>1971/72</c:v>
                </c:pt>
                <c:pt idx="2">
                  <c:v>1972/73</c:v>
                </c:pt>
                <c:pt idx="3">
                  <c:v>1973/74</c:v>
                </c:pt>
                <c:pt idx="4">
                  <c:v>1974/75</c:v>
                </c:pt>
                <c:pt idx="5">
                  <c:v>1975/76</c:v>
                </c:pt>
                <c:pt idx="6">
                  <c:v>1976/77</c:v>
                </c:pt>
                <c:pt idx="7">
                  <c:v>1977/78</c:v>
                </c:pt>
                <c:pt idx="8">
                  <c:v>1978/79</c:v>
                </c:pt>
                <c:pt idx="9">
                  <c:v>1979/80</c:v>
                </c:pt>
                <c:pt idx="10">
                  <c:v>1980/81</c:v>
                </c:pt>
                <c:pt idx="11">
                  <c:v>1981/82</c:v>
                </c:pt>
                <c:pt idx="12">
                  <c:v>1982/83</c:v>
                </c:pt>
                <c:pt idx="13">
                  <c:v>1983/84</c:v>
                </c:pt>
                <c:pt idx="14">
                  <c:v>1984/85</c:v>
                </c:pt>
                <c:pt idx="15">
                  <c:v>1985/86</c:v>
                </c:pt>
                <c:pt idx="16">
                  <c:v>1986/87</c:v>
                </c:pt>
                <c:pt idx="17">
                  <c:v>1987/88</c:v>
                </c:pt>
                <c:pt idx="18">
                  <c:v>1988/89</c:v>
                </c:pt>
                <c:pt idx="19">
                  <c:v>1989/90</c:v>
                </c:pt>
                <c:pt idx="20">
                  <c:v>1990/91</c:v>
                </c:pt>
                <c:pt idx="21">
                  <c:v>1991/92</c:v>
                </c:pt>
                <c:pt idx="22">
                  <c:v>1992/93</c:v>
                </c:pt>
                <c:pt idx="23">
                  <c:v>1993/94</c:v>
                </c:pt>
                <c:pt idx="24">
                  <c:v>1994/95</c:v>
                </c:pt>
                <c:pt idx="25">
                  <c:v>1995/96</c:v>
                </c:pt>
                <c:pt idx="26">
                  <c:v>1996/97</c:v>
                </c:pt>
                <c:pt idx="27">
                  <c:v>1997/98</c:v>
                </c:pt>
                <c:pt idx="28">
                  <c:v>1998/99</c:v>
                </c:pt>
                <c:pt idx="29">
                  <c:v>1999/00</c:v>
                </c:pt>
                <c:pt idx="30">
                  <c:v>2000/01</c:v>
                </c:pt>
                <c:pt idx="31">
                  <c:v>2001/02</c:v>
                </c:pt>
                <c:pt idx="32">
                  <c:v>2002/03</c:v>
                </c:pt>
                <c:pt idx="33">
                  <c:v>2003/04</c:v>
                </c:pt>
                <c:pt idx="34">
                  <c:v>2004/05</c:v>
                </c:pt>
                <c:pt idx="35">
                  <c:v>2005/06</c:v>
                </c:pt>
                <c:pt idx="36">
                  <c:v>2006/07</c:v>
                </c:pt>
                <c:pt idx="37">
                  <c:v>2007/08</c:v>
                </c:pt>
                <c:pt idx="38">
                  <c:v>2008/09</c:v>
                </c:pt>
                <c:pt idx="39">
                  <c:v>2009/10</c:v>
                </c:pt>
                <c:pt idx="40">
                  <c:v>2010/11</c:v>
                </c:pt>
                <c:pt idx="41">
                  <c:v>2011/12</c:v>
                </c:pt>
                <c:pt idx="42">
                  <c:v>2012/13</c:v>
                </c:pt>
                <c:pt idx="43">
                  <c:v>2013/14</c:v>
                </c:pt>
                <c:pt idx="44">
                  <c:v>2014/15</c:v>
                </c:pt>
                <c:pt idx="45">
                  <c:v>2015/16</c:v>
                </c:pt>
                <c:pt idx="46">
                  <c:v>2016/17</c:v>
                </c:pt>
                <c:pt idx="47">
                  <c:v>2017/18</c:v>
                </c:pt>
              </c:strCache>
            </c:strRef>
          </c:cat>
          <c:val>
            <c:numRef>
              <c:f>'AB Resource Revenue '!$C$16:$AX$16</c:f>
              <c:numCache>
                <c:formatCode>_-"$"* #,##0_-;\-"$"* #,##0_-;_-"$"* "-"??_-;_-@_-</c:formatCode>
                <c:ptCount val="48"/>
                <c:pt idx="0">
                  <c:v>2.4458510000000002</c:v>
                </c:pt>
                <c:pt idx="1">
                  <c:v>3.0031319999999999</c:v>
                </c:pt>
                <c:pt idx="2">
                  <c:v>3.819</c:v>
                </c:pt>
                <c:pt idx="3">
                  <c:v>8.1769999999999996</c:v>
                </c:pt>
                <c:pt idx="4">
                  <c:v>13.869</c:v>
                </c:pt>
                <c:pt idx="5">
                  <c:v>15.378</c:v>
                </c:pt>
                <c:pt idx="6">
                  <c:v>19.094999999999999</c:v>
                </c:pt>
                <c:pt idx="7">
                  <c:v>23.826000000000001</c:v>
                </c:pt>
                <c:pt idx="8">
                  <c:v>27.815999999999999</c:v>
                </c:pt>
                <c:pt idx="9">
                  <c:v>46.247</c:v>
                </c:pt>
                <c:pt idx="10" formatCode="&quot;$&quot;#,##0_);[Red]\(&quot;$&quot;#,##0\)">
                  <c:v>224.922</c:v>
                </c:pt>
                <c:pt idx="11" formatCode="&quot;$&quot;#,##0_);[Red]\(&quot;$&quot;#,##0\)">
                  <c:v>229.714</c:v>
                </c:pt>
                <c:pt idx="12" formatCode="&quot;$&quot;#,##0_);[Red]\(&quot;$&quot;#,##0\)">
                  <c:v>362.34</c:v>
                </c:pt>
                <c:pt idx="13" formatCode="&quot;$&quot;#,##0_);[Red]\(&quot;$&quot;#,##0\)">
                  <c:v>303.83</c:v>
                </c:pt>
                <c:pt idx="14" formatCode="&quot;$&quot;#,##0_);[Red]\(&quot;$&quot;#,##0\)">
                  <c:v>135.05799999999999</c:v>
                </c:pt>
                <c:pt idx="15" formatCode="&quot;$&quot;#,##0_);[Red]\(&quot;$&quot;#,##0\)">
                  <c:v>220.86799999999999</c:v>
                </c:pt>
                <c:pt idx="16" formatCode="&quot;$&quot;#,##0_);[Red]\(&quot;$&quot;#,##0\)">
                  <c:v>11.96</c:v>
                </c:pt>
                <c:pt idx="17" formatCode="&quot;$&quot;#,##0_);[Red]\(&quot;$&quot;#,##0\)">
                  <c:v>22.640999999999998</c:v>
                </c:pt>
                <c:pt idx="18" formatCode="&quot;$&quot;#,##0_);[Red]\(&quot;$&quot;#,##0\)">
                  <c:v>18.980201999999998</c:v>
                </c:pt>
                <c:pt idx="19" formatCode="&quot;$&quot;#,##0_);[Red]\(&quot;$&quot;#,##0\)">
                  <c:v>27.720099999999999</c:v>
                </c:pt>
                <c:pt idx="20" formatCode="&quot;$&quot;#,##0_);[Red]\(&quot;$&quot;#,##0\)">
                  <c:v>39</c:v>
                </c:pt>
                <c:pt idx="21" formatCode="&quot;$&quot;#,##0_);[Red]\(&quot;$&quot;#,##0\)">
                  <c:v>30.6</c:v>
                </c:pt>
                <c:pt idx="22" formatCode="&quot;$&quot;#,##0_);[Red]\(&quot;$&quot;#,##0\)">
                  <c:v>65</c:v>
                </c:pt>
                <c:pt idx="23" formatCode="&quot;$&quot;#,##0_);[Red]\(&quot;$&quot;#,##0\)">
                  <c:v>66</c:v>
                </c:pt>
                <c:pt idx="24" formatCode="&quot;$&quot;#,##0_);[Red]\(&quot;$&quot;#,##0\)">
                  <c:v>223</c:v>
                </c:pt>
                <c:pt idx="25" formatCode="&quot;$&quot;#,##0_);[Red]\(&quot;$&quot;#,##0\)">
                  <c:v>312</c:v>
                </c:pt>
                <c:pt idx="26" formatCode="&quot;$&quot;#,##0_);[Red]\(&quot;$&quot;#,##0\)">
                  <c:v>512</c:v>
                </c:pt>
                <c:pt idx="27" formatCode="&quot;$&quot;#,##0_);[Red]\(&quot;$&quot;#,##0\)">
                  <c:v>192</c:v>
                </c:pt>
                <c:pt idx="28" formatCode="&quot;$&quot;#,##0_);[Red]\(&quot;$&quot;#,##0\)">
                  <c:v>59</c:v>
                </c:pt>
                <c:pt idx="29" formatCode="&quot;$&quot;#,##0_);[Red]\(&quot;$&quot;#,##0\)">
                  <c:v>426</c:v>
                </c:pt>
                <c:pt idx="30" formatCode="&quot;$&quot;#,##0_);[Red]\(&quot;$&quot;#,##0\)">
                  <c:v>712</c:v>
                </c:pt>
                <c:pt idx="31" formatCode="&quot;$&quot;#,##0_);[Red]\(&quot;$&quot;#,##0\)">
                  <c:v>185</c:v>
                </c:pt>
                <c:pt idx="32" formatCode="&quot;$&quot;#,##0_);[Red]\(&quot;$&quot;#,##0\)">
                  <c:v>183</c:v>
                </c:pt>
                <c:pt idx="33" formatCode="&quot;$&quot;#,##0_);[Red]\(&quot;$&quot;#,##0\)">
                  <c:v>197</c:v>
                </c:pt>
                <c:pt idx="34" formatCode="&quot;$&quot;#,##0_);[Red]\(&quot;$&quot;#,##0\)">
                  <c:v>718</c:v>
                </c:pt>
                <c:pt idx="35" formatCode="&quot;$&quot;#,##0_);[Red]\(&quot;$&quot;#,##0\)">
                  <c:v>950</c:v>
                </c:pt>
                <c:pt idx="36" formatCode="&quot;$&quot;#,##0_);[Red]\(&quot;$&quot;#,##0\)">
                  <c:v>2411.4299999999998</c:v>
                </c:pt>
                <c:pt idx="37" formatCode="&quot;$&quot;#,##0_);[Red]\(&quot;$&quot;#,##0\)">
                  <c:v>2913</c:v>
                </c:pt>
                <c:pt idx="38" formatCode="&quot;$&quot;#,##0_);[Red]\(&quot;$&quot;#,##0\)">
                  <c:v>2973.1320000000001</c:v>
                </c:pt>
                <c:pt idx="39" formatCode="&quot;$&quot;#,##0_);[Red]\(&quot;$&quot;#,##0\)">
                  <c:v>3160</c:v>
                </c:pt>
                <c:pt idx="40" formatCode="&quot;$&quot;#,##0_);[Red]\(&quot;$&quot;#,##0\)">
                  <c:v>3723</c:v>
                </c:pt>
                <c:pt idx="41" formatCode="&quot;$&quot;#,##0_);[Red]\(&quot;$&quot;#,##0\)">
                  <c:v>4513</c:v>
                </c:pt>
                <c:pt idx="42" formatCode="&quot;$&quot;#,##0_);[Red]\(&quot;$&quot;#,##0\)">
                  <c:v>3560</c:v>
                </c:pt>
                <c:pt idx="43" formatCode="&quot;$&quot;#,##0_);[Red]\(&quot;$&quot;#,##0\)">
                  <c:v>5222</c:v>
                </c:pt>
                <c:pt idx="44" formatCode="&quot;$&quot;#,##0_);[Red]\(&quot;$&quot;#,##0\)">
                  <c:v>5049</c:v>
                </c:pt>
                <c:pt idx="45" formatCode="&quot;$&quot;#,##0_);[Red]\(&quot;$&quot;#,##0\)">
                  <c:v>1223</c:v>
                </c:pt>
                <c:pt idx="46" formatCode="&quot;$&quot;#,##0_);[Red]\(&quot;$&quot;#,##0\)">
                  <c:v>1483</c:v>
                </c:pt>
                <c:pt idx="47" formatCode="&quot;$&quot;#,##0_);[Red]\(&quot;$&quot;#,##0\)">
                  <c:v>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D-46FB-8A9D-B05E0273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40719744"/>
        <c:axId val="240721280"/>
      </c:barChart>
      <c:catAx>
        <c:axId val="240719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0721280"/>
        <c:crosses val="autoZero"/>
        <c:auto val="1"/>
        <c:lblAlgn val="ctr"/>
        <c:lblOffset val="100"/>
        <c:tickLblSkip val="1"/>
        <c:noMultiLvlLbl val="0"/>
      </c:catAx>
      <c:valAx>
        <c:axId val="24072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CA"/>
                  <a:t>MILLION C$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240719744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35967279007703634"/>
          <c:y val="0.88850503062117236"/>
          <c:w val="0.51802630588865395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baseline="0">
                <a:solidFill>
                  <a:sysClr val="windowText" lastClr="000000"/>
                </a:solidFill>
              </a:rPr>
              <a:t>Alberta's Non-renewable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CA" baseline="0">
                <a:solidFill>
                  <a:sysClr val="windowText" lastClr="000000"/>
                </a:solidFill>
              </a:rPr>
              <a:t>Resource Revenue in 2017/18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CA" sz="1100">
                <a:solidFill>
                  <a:sysClr val="windowText" lastClr="000000"/>
                </a:solidFill>
              </a:rPr>
              <a:t>$5 billion, 10.5% of government</a:t>
            </a:r>
            <a:r>
              <a:rPr lang="en-CA" sz="1100" baseline="0">
                <a:solidFill>
                  <a:sysClr val="windowText" lastClr="000000"/>
                </a:solidFill>
              </a:rPr>
              <a:t> revenue</a:t>
            </a:r>
            <a:endParaRPr lang="en-CA" sz="11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0"/>
      <c:rotY val="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22222222222223E-2"/>
          <c:y val="0.2850546806649169"/>
          <c:w val="0.92777777777777781"/>
          <c:h val="0.617899897929425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A6-4A54-9B48-9C5819C01E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A6-4A54-9B48-9C5819C01E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A6-4A54-9B48-9C5819C01E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A6-4A54-9B48-9C5819C01E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A6-4A54-9B48-9C5819C01E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8A6-4A54-9B48-9C5819C01EF8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65D79BD9-C63C-43FE-804F-03C49870B4A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8A6-4A54-9B48-9C5819C01EF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75F5B37-1A9D-41B6-A339-E28C97E01C0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8A6-4A54-9B48-9C5819C01E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 Resource Revenue '!$BJ$15:$BJ$20</c:f>
              <c:strCache>
                <c:ptCount val="6"/>
                <c:pt idx="0">
                  <c:v>Natural Gas &amp; By-product</c:v>
                </c:pt>
                <c:pt idx="1">
                  <c:v>Conventional Oil </c:v>
                </c:pt>
                <c:pt idx="2">
                  <c:v>Bitumen</c:v>
                </c:pt>
                <c:pt idx="3">
                  <c:v>Coal </c:v>
                </c:pt>
                <c:pt idx="4">
                  <c:v>Bonuses &amp; Sales of Crown Leases</c:v>
                </c:pt>
                <c:pt idx="5">
                  <c:v>Rentals &amp; Fees</c:v>
                </c:pt>
              </c:strCache>
            </c:strRef>
          </c:cat>
          <c:val>
            <c:numRef>
              <c:f>'AB Resource Revenue '!$BK$15:$BK$20</c:f>
              <c:numCache>
                <c:formatCode>"$"#,##0_);[Red]\("$"#,##0\)</c:formatCode>
                <c:ptCount val="6"/>
                <c:pt idx="0">
                  <c:v>645</c:v>
                </c:pt>
                <c:pt idx="1">
                  <c:v>965</c:v>
                </c:pt>
                <c:pt idx="2">
                  <c:v>2643</c:v>
                </c:pt>
                <c:pt idx="3">
                  <c:v>12</c:v>
                </c:pt>
                <c:pt idx="4">
                  <c:v>564</c:v>
                </c:pt>
                <c:pt idx="5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A6-4A54-9B48-9C5819C0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521368</xdr:colOff>
      <xdr:row>29</xdr:row>
      <xdr:rowOff>37095</xdr:rowOff>
    </xdr:from>
    <xdr:to>
      <xdr:col>60</xdr:col>
      <xdr:colOff>10027</xdr:colOff>
      <xdr:row>45</xdr:row>
      <xdr:rowOff>133348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40105</xdr:colOff>
      <xdr:row>12</xdr:row>
      <xdr:rowOff>77203</xdr:rowOff>
    </xdr:from>
    <xdr:to>
      <xdr:col>59</xdr:col>
      <xdr:colOff>345907</xdr:colOff>
      <xdr:row>27</xdr:row>
      <xdr:rowOff>133349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0.13486</cdr:x>
      <cdr:y>0.91959</cdr:y>
    </cdr:from>
    <cdr:to>
      <cdr:x>0.30372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6955" y="2522620"/>
          <a:ext cx="1047994" cy="22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900" i="1"/>
            <a:t>Source:</a:t>
          </a:r>
          <a:r>
            <a:rPr lang="en-CA" sz="900" i="1" baseline="0"/>
            <a:t> GOA</a:t>
          </a:r>
          <a:endParaRPr lang="en-CA" sz="900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0.11952</cdr:x>
      <cdr:y>0.89766</cdr:y>
    </cdr:from>
    <cdr:to>
      <cdr:x>0.46162</cdr:x>
      <cdr:y>0.97442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6435" y="2462463"/>
          <a:ext cx="1564106" cy="210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000" i="1"/>
            <a:t>Source:</a:t>
          </a:r>
          <a:r>
            <a:rPr lang="en-CA" sz="1000" i="1" baseline="0"/>
            <a:t> GOA</a:t>
          </a:r>
          <a:endParaRPr lang="en-CA" sz="1000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ei.jernov\AppData\Local\Microsoft\Windows\Temporary%20Internet%20Files\Content.Outlook\04J6C1HX\Rig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oadat02\userdir\PLANNING%20AND%20DEVELOPMENT%20DIVISION\POLICY_DATA\ACTIVITY\LICEN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-Energy%20Info%20and%20Analysis\Forecasting%20and%20Business%20Info\Revenue%20Forecasting\OE-SF\ACTIVITY\New%20Lic.%20&amp;%20Wells%20Drill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a\desktop\K_O\larysa.wozna\Desktop\DASHBOARD\Economic%20Data%20Dashboard%20-%20October%202018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nthly"/>
      <sheetName val="Wkly Report"/>
      <sheetName val="pivot table"/>
      <sheetName val="2007-2008"/>
      <sheetName val="2000-2006"/>
      <sheetName val="1990-1999"/>
      <sheetName val="1974-1989"/>
      <sheetName val="2007"/>
      <sheetName val="Sheet2"/>
      <sheetName val="2000-2005"/>
      <sheetName val="2000-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ategory"/>
      <sheetName val="Annual"/>
      <sheetName val="Nickles"/>
    </sheetNames>
    <sheetDataSet>
      <sheetData sheetId="0">
        <row r="7">
          <cell r="E7" t="str">
            <v>QUARTERLY LICENCES ISSUED</v>
          </cell>
        </row>
      </sheetData>
      <sheetData sheetId="1">
        <row r="4">
          <cell r="E4">
            <v>1992</v>
          </cell>
        </row>
        <row r="77">
          <cell r="C77">
            <v>926</v>
          </cell>
          <cell r="D77">
            <v>969</v>
          </cell>
          <cell r="E77">
            <v>911</v>
          </cell>
          <cell r="F77">
            <v>728</v>
          </cell>
          <cell r="G77">
            <v>1046</v>
          </cell>
          <cell r="H77">
            <v>871</v>
          </cell>
          <cell r="I77">
            <v>1074</v>
          </cell>
          <cell r="J77">
            <v>1062</v>
          </cell>
          <cell r="K77">
            <v>973</v>
          </cell>
          <cell r="L77">
            <v>851</v>
          </cell>
          <cell r="M77">
            <v>880</v>
          </cell>
          <cell r="N77">
            <v>1019</v>
          </cell>
        </row>
        <row r="78">
          <cell r="C78">
            <v>150</v>
          </cell>
          <cell r="D78">
            <v>156</v>
          </cell>
          <cell r="E78">
            <v>80</v>
          </cell>
          <cell r="F78">
            <v>46</v>
          </cell>
          <cell r="G78">
            <v>82</v>
          </cell>
          <cell r="H78">
            <v>96</v>
          </cell>
          <cell r="I78">
            <v>63</v>
          </cell>
          <cell r="J78">
            <v>112</v>
          </cell>
          <cell r="K78">
            <v>64</v>
          </cell>
          <cell r="L78">
            <v>116</v>
          </cell>
          <cell r="M78">
            <v>229</v>
          </cell>
          <cell r="N78">
            <v>384</v>
          </cell>
        </row>
        <row r="79">
          <cell r="C79">
            <v>70</v>
          </cell>
          <cell r="D79">
            <v>62</v>
          </cell>
          <cell r="E79">
            <v>28</v>
          </cell>
          <cell r="F79">
            <v>31</v>
          </cell>
          <cell r="G79">
            <v>30</v>
          </cell>
          <cell r="H79">
            <v>37</v>
          </cell>
          <cell r="I79">
            <v>36</v>
          </cell>
          <cell r="J79">
            <v>38</v>
          </cell>
          <cell r="K79">
            <v>27</v>
          </cell>
          <cell r="L79">
            <v>64</v>
          </cell>
          <cell r="M79">
            <v>153</v>
          </cell>
          <cell r="N79">
            <v>157</v>
          </cell>
        </row>
        <row r="80">
          <cell r="C80">
            <v>15</v>
          </cell>
          <cell r="D80">
            <v>13</v>
          </cell>
          <cell r="E80">
            <v>1</v>
          </cell>
          <cell r="F80">
            <v>1</v>
          </cell>
          <cell r="G80">
            <v>3</v>
          </cell>
          <cell r="H80">
            <v>3</v>
          </cell>
          <cell r="I80">
            <v>0</v>
          </cell>
          <cell r="J80">
            <v>3</v>
          </cell>
          <cell r="K80">
            <v>0</v>
          </cell>
          <cell r="L80">
            <v>9</v>
          </cell>
          <cell r="M80">
            <v>14</v>
          </cell>
          <cell r="N80">
            <v>23</v>
          </cell>
        </row>
        <row r="81">
          <cell r="C81">
            <v>34</v>
          </cell>
          <cell r="D81">
            <v>27</v>
          </cell>
          <cell r="E81">
            <v>35</v>
          </cell>
          <cell r="F81">
            <v>19</v>
          </cell>
          <cell r="G81">
            <v>21</v>
          </cell>
          <cell r="H81">
            <v>20</v>
          </cell>
          <cell r="I81">
            <v>48</v>
          </cell>
          <cell r="J81">
            <v>35</v>
          </cell>
          <cell r="K81">
            <v>33</v>
          </cell>
          <cell r="L81">
            <v>28</v>
          </cell>
          <cell r="M81">
            <v>33</v>
          </cell>
          <cell r="N81">
            <v>38</v>
          </cell>
        </row>
        <row r="82">
          <cell r="C82">
            <v>311</v>
          </cell>
          <cell r="D82">
            <v>126</v>
          </cell>
          <cell r="E82">
            <v>62</v>
          </cell>
          <cell r="F82">
            <v>19</v>
          </cell>
          <cell r="G82">
            <v>25</v>
          </cell>
          <cell r="H82">
            <v>21</v>
          </cell>
          <cell r="I82">
            <v>14</v>
          </cell>
          <cell r="J82">
            <v>58</v>
          </cell>
          <cell r="K82">
            <v>30</v>
          </cell>
          <cell r="L82">
            <v>21</v>
          </cell>
          <cell r="M82">
            <v>353</v>
          </cell>
          <cell r="N82">
            <v>210</v>
          </cell>
        </row>
      </sheetData>
      <sheetData sheetId="2">
        <row r="9">
          <cell r="C9">
            <v>2131</v>
          </cell>
          <cell r="D9">
            <v>905</v>
          </cell>
          <cell r="E9">
            <v>725</v>
          </cell>
          <cell r="F9">
            <v>55</v>
          </cell>
          <cell r="G9">
            <v>650</v>
          </cell>
          <cell r="H9">
            <v>305</v>
          </cell>
        </row>
        <row r="10">
          <cell r="C10">
            <v>2155</v>
          </cell>
          <cell r="D10">
            <v>683</v>
          </cell>
          <cell r="E10">
            <v>618</v>
          </cell>
          <cell r="F10">
            <v>24</v>
          </cell>
          <cell r="G10">
            <v>407</v>
          </cell>
          <cell r="H10">
            <v>156</v>
          </cell>
        </row>
        <row r="11">
          <cell r="C11">
            <v>2613</v>
          </cell>
          <cell r="D11">
            <v>697</v>
          </cell>
          <cell r="E11">
            <v>439</v>
          </cell>
          <cell r="F11">
            <v>19</v>
          </cell>
          <cell r="G11">
            <v>375</v>
          </cell>
          <cell r="H11">
            <v>56</v>
          </cell>
        </row>
        <row r="12">
          <cell r="C12">
            <v>5566</v>
          </cell>
          <cell r="D12">
            <v>1104</v>
          </cell>
          <cell r="E12">
            <v>726</v>
          </cell>
          <cell r="F12">
            <v>39</v>
          </cell>
          <cell r="G12">
            <v>701</v>
          </cell>
          <cell r="H12">
            <v>87</v>
          </cell>
        </row>
        <row r="13">
          <cell r="C13">
            <v>6927</v>
          </cell>
          <cell r="D13">
            <v>1945</v>
          </cell>
          <cell r="E13">
            <v>980</v>
          </cell>
          <cell r="F13">
            <v>65</v>
          </cell>
          <cell r="G13">
            <v>668</v>
          </cell>
          <cell r="H13">
            <v>299</v>
          </cell>
        </row>
        <row r="14">
          <cell r="C14">
            <v>6180</v>
          </cell>
          <cell r="D14">
            <v>1452</v>
          </cell>
          <cell r="E14">
            <v>580</v>
          </cell>
          <cell r="F14">
            <v>48</v>
          </cell>
          <cell r="G14">
            <v>486</v>
          </cell>
          <cell r="H14">
            <v>441</v>
          </cell>
        </row>
        <row r="15">
          <cell r="C15">
            <v>8879</v>
          </cell>
          <cell r="D15">
            <v>1320</v>
          </cell>
          <cell r="E15">
            <v>652</v>
          </cell>
          <cell r="F15">
            <v>59</v>
          </cell>
          <cell r="G15">
            <v>411</v>
          </cell>
          <cell r="H15">
            <v>630</v>
          </cell>
        </row>
        <row r="16">
          <cell r="C16">
            <v>11310</v>
          </cell>
          <cell r="D16">
            <v>1578</v>
          </cell>
          <cell r="E16">
            <v>733</v>
          </cell>
          <cell r="F16">
            <v>85</v>
          </cell>
          <cell r="G16">
            <v>371</v>
          </cell>
          <cell r="H16">
            <v>1250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UB Ann. Wlls"/>
      <sheetName val="EUB Wells"/>
      <sheetName val="New Licenses"/>
      <sheetName val="Well Count"/>
      <sheetName val="sel stat"/>
      <sheetName val="Summary Drilling"/>
      <sheetName val="Summary New lic."/>
      <sheetName val="newlic92"/>
      <sheetName val="newlic93"/>
      <sheetName val="newlic94"/>
      <sheetName val="newlic95"/>
      <sheetName val="newlic96"/>
      <sheetName val="newlic97"/>
      <sheetName val="newlic98"/>
      <sheetName val="drlg98"/>
      <sheetName val="drlg00"/>
      <sheetName val="newlic00"/>
    </sheetNames>
    <sheetDataSet>
      <sheetData sheetId="0">
        <row r="38">
          <cell r="E38">
            <v>4888</v>
          </cell>
          <cell r="J38">
            <v>2653</v>
          </cell>
        </row>
        <row r="39">
          <cell r="E39">
            <v>4006</v>
          </cell>
          <cell r="J39">
            <v>2865</v>
          </cell>
        </row>
        <row r="40">
          <cell r="E40">
            <v>3862</v>
          </cell>
          <cell r="J40">
            <v>1719</v>
          </cell>
        </row>
        <row r="41">
          <cell r="E41">
            <v>3457</v>
          </cell>
          <cell r="J41">
            <v>1245</v>
          </cell>
        </row>
        <row r="42">
          <cell r="E42">
            <v>4496</v>
          </cell>
          <cell r="J42">
            <v>1661</v>
          </cell>
        </row>
        <row r="43">
          <cell r="E43">
            <v>6288</v>
          </cell>
          <cell r="J43">
            <v>2175</v>
          </cell>
        </row>
        <row r="44">
          <cell r="E44">
            <v>3298</v>
          </cell>
          <cell r="J44">
            <v>1199</v>
          </cell>
        </row>
        <row r="45">
          <cell r="E45">
            <v>3865</v>
          </cell>
          <cell r="J45">
            <v>1305</v>
          </cell>
        </row>
        <row r="46">
          <cell r="E46">
            <v>4812</v>
          </cell>
          <cell r="J46">
            <v>1793</v>
          </cell>
        </row>
        <row r="47">
          <cell r="E47">
            <v>2451</v>
          </cell>
          <cell r="J47">
            <v>1678</v>
          </cell>
        </row>
        <row r="48">
          <cell r="E48">
            <v>2655</v>
          </cell>
          <cell r="J48">
            <v>1643</v>
          </cell>
        </row>
        <row r="49">
          <cell r="E49">
            <v>2711</v>
          </cell>
          <cell r="J49">
            <v>1182</v>
          </cell>
        </row>
        <row r="50">
          <cell r="E50">
            <v>2744</v>
          </cell>
          <cell r="J50">
            <v>1053</v>
          </cell>
        </row>
        <row r="51">
          <cell r="E51">
            <v>5595</v>
          </cell>
          <cell r="J51">
            <v>1662</v>
          </cell>
        </row>
        <row r="52">
          <cell r="E52">
            <v>6677</v>
          </cell>
          <cell r="J52">
            <v>2432</v>
          </cell>
        </row>
        <row r="53">
          <cell r="E53">
            <v>6477</v>
          </cell>
          <cell r="J53">
            <v>1997</v>
          </cell>
        </row>
        <row r="54">
          <cell r="E54">
            <v>8229</v>
          </cell>
          <cell r="J54">
            <v>2157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SHBOARD - CHEAT SHEET"/>
      <sheetName val="DASHBOARD"/>
      <sheetName val="ECONOMIC DATA ---------&gt; "/>
      <sheetName val="AB Resource Revenue since 1970 "/>
      <sheetName val="CANADA Oil&amp;Gas CAPEX, Quarterly"/>
      <sheetName val="CANADA CAPEX, Annual"/>
      <sheetName val="ALBERTA CAPEX, Annual"/>
      <sheetName val="SELECTED JURISDICTIONS CAPEX"/>
      <sheetName val="VALUE OF PRODUCTION IN AB"/>
      <sheetName val="VALUE OF OIL&amp;GAS EXPORTS"/>
      <sheetName val="C15 value of exports "/>
      <sheetName val="FDI IN CANADA "/>
      <sheetName val="ALBERTA GDP - in Chained 2007$"/>
      <sheetName val="AB GDP - Current prices "/>
      <sheetName val="DRILLING------------&gt; "/>
      <sheetName val="AER Drilling Data"/>
      <sheetName val="CAPP Drilling Data "/>
      <sheetName val="PSAC vs. CAODC forecast"/>
      <sheetName val="2018 PSAC Forecast"/>
      <sheetName val="2018 CAODC Forecast"/>
      <sheetName val="LABOUR DATA ---------&gt;"/>
      <sheetName val="AB Energy Employment Annual-LFS"/>
      <sheetName val="CANADA Energy Empl Annual-LFS"/>
      <sheetName val="AB Direct&amp;Indirect Employment"/>
      <sheetName val="Upstream Employment"/>
      <sheetName val="Downstream Employment"/>
      <sheetName val="Energy Empl-%of Total Empl "/>
      <sheetName val="AVERAGE JOB TENURE"/>
      <sheetName val="AnnualUnemplRatesCANADA&amp;PROVINC"/>
      <sheetName val="Annual Unempl by City"/>
      <sheetName val="CANUnemployment Rate in Oil&amp;Gas"/>
      <sheetName val="Industry Classification System"/>
    </sheetNames>
    <sheetDataSet>
      <sheetData sheetId="0"/>
      <sheetData sheetId="1"/>
      <sheetData sheetId="2"/>
      <sheetData sheetId="3"/>
      <sheetData sheetId="4">
        <row r="2">
          <cell r="BI2" t="str">
            <v>Natural Gas &amp; By-product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922"/>
  <sheetViews>
    <sheetView tabSelected="1" zoomScale="95" zoomScaleNormal="95" workbookViewId="0">
      <pane xSplit="2" ySplit="12" topLeftCell="AV13" activePane="bottomRight" state="frozen"/>
      <selection pane="topRight" activeCell="C1" sqref="C1"/>
      <selection pane="bottomLeft" activeCell="A7" sqref="A7"/>
      <selection pane="bottomRight" activeCell="BD4" sqref="BD4"/>
    </sheetView>
  </sheetViews>
  <sheetFormatPr defaultRowHeight="12.75" x14ac:dyDescent="0.2"/>
  <cols>
    <col min="1" max="1" width="4.140625" style="1" customWidth="1"/>
    <col min="2" max="2" width="89.140625" style="1" customWidth="1"/>
    <col min="3" max="5" width="9.5703125" style="1" bestFit="1" customWidth="1"/>
    <col min="6" max="6" width="10.42578125" style="1" customWidth="1"/>
    <col min="7" max="8" width="9.5703125" style="1" bestFit="1" customWidth="1"/>
    <col min="9" max="12" width="10.85546875" style="1" bestFit="1" customWidth="1"/>
    <col min="13" max="13" width="9.42578125" style="1" bestFit="1" customWidth="1"/>
    <col min="14" max="16" width="9.7109375" style="1" bestFit="1" customWidth="1"/>
    <col min="17" max="17" width="12.5703125" style="1" bestFit="1" customWidth="1"/>
    <col min="18" max="18" width="10.28515625" style="1" bestFit="1" customWidth="1"/>
    <col min="19" max="19" width="9.42578125" style="1" bestFit="1" customWidth="1"/>
    <col min="20" max="36" width="9.7109375" style="1" bestFit="1" customWidth="1"/>
    <col min="37" max="39" width="10.5703125" style="1" bestFit="1" customWidth="1"/>
    <col min="40" max="40" width="11.5703125" style="1" customWidth="1"/>
    <col min="41" max="41" width="11.140625" style="1" customWidth="1"/>
    <col min="42" max="43" width="11" style="1" customWidth="1"/>
    <col min="44" max="44" width="11.5703125" style="1" customWidth="1"/>
    <col min="45" max="45" width="11.140625" style="1" customWidth="1"/>
    <col min="46" max="46" width="12" style="1" customWidth="1"/>
    <col min="47" max="47" width="11.5703125" style="1" customWidth="1"/>
    <col min="48" max="49" width="14.85546875" style="1" customWidth="1"/>
    <col min="50" max="76" width="10.140625" style="1" customWidth="1"/>
    <col min="77" max="16384" width="9.140625" style="1"/>
  </cols>
  <sheetData>
    <row r="2" spans="2:65" ht="23.25" x14ac:dyDescent="0.35">
      <c r="B2" s="2" t="s">
        <v>71</v>
      </c>
      <c r="C2" s="3"/>
      <c r="D2" s="3"/>
      <c r="E2" s="3"/>
      <c r="F2" s="3"/>
      <c r="G2" s="3"/>
      <c r="H2" s="3"/>
      <c r="I2" s="3"/>
      <c r="J2" s="3"/>
      <c r="K2" s="3"/>
      <c r="L2" s="3"/>
      <c r="Q2" s="4" t="s">
        <v>1</v>
      </c>
      <c r="R2" s="5">
        <f ca="1">NOW()</f>
        <v>43376.66184212963</v>
      </c>
    </row>
    <row r="3" spans="2:65" x14ac:dyDescent="0.2">
      <c r="B3" s="52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Q3" s="8"/>
    </row>
    <row r="4" spans="2:65" x14ac:dyDescent="0.2">
      <c r="B4" s="9"/>
      <c r="C4" s="7"/>
      <c r="D4" s="7"/>
      <c r="E4" s="7"/>
      <c r="F4" s="7"/>
      <c r="G4" s="7"/>
      <c r="H4" s="7"/>
      <c r="I4" s="7"/>
      <c r="J4" s="7"/>
      <c r="K4" s="7"/>
      <c r="L4" s="7"/>
      <c r="Q4" s="8"/>
    </row>
    <row r="5" spans="2:65" x14ac:dyDescent="0.2">
      <c r="B5" s="10"/>
      <c r="C5" s="7"/>
      <c r="D5" s="7"/>
      <c r="E5" s="7"/>
      <c r="F5" s="7"/>
      <c r="G5" s="7"/>
      <c r="H5" s="7"/>
      <c r="I5" s="7"/>
      <c r="J5" s="7"/>
      <c r="K5" s="7"/>
      <c r="L5" s="7"/>
      <c r="Q5" s="8"/>
    </row>
    <row r="6" spans="2:65" ht="19.5" customHeight="1" x14ac:dyDescent="0.2">
      <c r="B6" s="58" t="s">
        <v>72</v>
      </c>
      <c r="C6" s="7"/>
      <c r="D6" s="7"/>
      <c r="E6" s="7"/>
      <c r="F6" s="7"/>
      <c r="G6" s="7"/>
      <c r="H6" s="7"/>
      <c r="I6" s="7"/>
      <c r="J6" s="7"/>
      <c r="K6" s="7"/>
      <c r="L6" s="7"/>
      <c r="Q6" s="8"/>
    </row>
    <row r="7" spans="2:65" ht="15" customHeight="1" x14ac:dyDescent="0.2">
      <c r="B7" s="51" t="s">
        <v>74</v>
      </c>
      <c r="C7" s="7"/>
      <c r="D7" s="7"/>
      <c r="E7" s="7"/>
      <c r="F7" s="7"/>
      <c r="G7" s="7"/>
      <c r="H7" s="7"/>
      <c r="I7" s="7"/>
      <c r="J7" s="7"/>
      <c r="K7" s="7"/>
      <c r="L7" s="7"/>
      <c r="Q7" s="8"/>
    </row>
    <row r="8" spans="2:65" ht="16.5" customHeight="1" x14ac:dyDescent="0.2">
      <c r="B8" s="51" t="s">
        <v>75</v>
      </c>
      <c r="C8" s="7"/>
      <c r="D8" s="7"/>
      <c r="E8" s="7"/>
      <c r="F8" s="7"/>
      <c r="G8" s="7"/>
      <c r="H8" s="7"/>
      <c r="I8" s="7"/>
      <c r="J8" s="7"/>
      <c r="K8" s="7"/>
      <c r="L8" s="7"/>
      <c r="Q8" s="8"/>
    </row>
    <row r="9" spans="2:65" x14ac:dyDescent="0.2">
      <c r="C9" s="7"/>
      <c r="D9" s="7"/>
      <c r="E9" s="7"/>
      <c r="F9" s="7"/>
      <c r="G9" s="7"/>
      <c r="H9" s="7"/>
      <c r="I9" s="7"/>
      <c r="J9" s="7"/>
      <c r="K9" s="7"/>
      <c r="L9" s="7"/>
      <c r="Q9" s="8"/>
    </row>
    <row r="10" spans="2:65" x14ac:dyDescent="0.2">
      <c r="C10" s="7"/>
      <c r="D10" s="7"/>
      <c r="E10" s="7"/>
      <c r="F10" s="7"/>
      <c r="G10" s="7"/>
      <c r="H10" s="7"/>
      <c r="I10" s="7"/>
      <c r="J10" s="7"/>
      <c r="K10" s="7"/>
      <c r="L10" s="7"/>
      <c r="Q10" s="11"/>
    </row>
    <row r="11" spans="2:65" s="7" customFormat="1" ht="30" customHeight="1" x14ac:dyDescent="0.35">
      <c r="B11" s="5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4"/>
      <c r="AG11" s="14"/>
      <c r="AI11" s="16"/>
      <c r="AJ11" s="16"/>
      <c r="AK11" s="16"/>
      <c r="AL11" s="16"/>
      <c r="AM11" s="16"/>
      <c r="AN11" s="16"/>
      <c r="AO11" s="16"/>
      <c r="AP11" s="16"/>
      <c r="AU11" s="17"/>
      <c r="AV11" s="17"/>
      <c r="AW11" s="17"/>
      <c r="AX11" s="17"/>
      <c r="AY11" s="17"/>
      <c r="AZ11" s="17"/>
    </row>
    <row r="12" spans="2:65" s="57" customFormat="1" ht="15.75" x14ac:dyDescent="0.25">
      <c r="B12" s="13" t="s">
        <v>9</v>
      </c>
      <c r="C12" s="59" t="s">
        <v>10</v>
      </c>
      <c r="D12" s="59" t="s">
        <v>11</v>
      </c>
      <c r="E12" s="59" t="s">
        <v>12</v>
      </c>
      <c r="F12" s="59" t="s">
        <v>13</v>
      </c>
      <c r="G12" s="59" t="s">
        <v>14</v>
      </c>
      <c r="H12" s="59" t="s">
        <v>15</v>
      </c>
      <c r="I12" s="59" t="s">
        <v>16</v>
      </c>
      <c r="J12" s="59" t="s">
        <v>17</v>
      </c>
      <c r="K12" s="59" t="s">
        <v>18</v>
      </c>
      <c r="L12" s="59" t="s">
        <v>19</v>
      </c>
      <c r="M12" s="59" t="s">
        <v>20</v>
      </c>
      <c r="N12" s="59" t="s">
        <v>21</v>
      </c>
      <c r="O12" s="59" t="s">
        <v>22</v>
      </c>
      <c r="P12" s="59" t="s">
        <v>23</v>
      </c>
      <c r="Q12" s="59" t="s">
        <v>24</v>
      </c>
      <c r="R12" s="59" t="s">
        <v>25</v>
      </c>
      <c r="S12" s="59" t="s">
        <v>26</v>
      </c>
      <c r="T12" s="59" t="s">
        <v>27</v>
      </c>
      <c r="U12" s="59" t="s">
        <v>28</v>
      </c>
      <c r="V12" s="59" t="s">
        <v>29</v>
      </c>
      <c r="W12" s="59" t="s">
        <v>30</v>
      </c>
      <c r="X12" s="59" t="s">
        <v>31</v>
      </c>
      <c r="Y12" s="59" t="s">
        <v>32</v>
      </c>
      <c r="Z12" s="59" t="s">
        <v>33</v>
      </c>
      <c r="AA12" s="59" t="s">
        <v>34</v>
      </c>
      <c r="AB12" s="59" t="s">
        <v>35</v>
      </c>
      <c r="AC12" s="60" t="s">
        <v>36</v>
      </c>
      <c r="AD12" s="61" t="s">
        <v>37</v>
      </c>
      <c r="AE12" s="61" t="s">
        <v>38</v>
      </c>
      <c r="AF12" s="61" t="s">
        <v>39</v>
      </c>
      <c r="AG12" s="61" t="s">
        <v>40</v>
      </c>
      <c r="AH12" s="61" t="s">
        <v>41</v>
      </c>
      <c r="AI12" s="61" t="s">
        <v>42</v>
      </c>
      <c r="AJ12" s="61" t="s">
        <v>43</v>
      </c>
      <c r="AK12" s="61" t="s">
        <v>44</v>
      </c>
      <c r="AL12" s="61" t="s">
        <v>45</v>
      </c>
      <c r="AM12" s="61" t="s">
        <v>46</v>
      </c>
      <c r="AN12" s="61" t="s">
        <v>47</v>
      </c>
      <c r="AO12" s="61" t="s">
        <v>48</v>
      </c>
      <c r="AP12" s="54" t="s">
        <v>49</v>
      </c>
      <c r="AQ12" s="54" t="s">
        <v>50</v>
      </c>
      <c r="AR12" s="54" t="s">
        <v>51</v>
      </c>
      <c r="AS12" s="54" t="s">
        <v>52</v>
      </c>
      <c r="AT12" s="54" t="s">
        <v>53</v>
      </c>
      <c r="AU12" s="55" t="s">
        <v>54</v>
      </c>
      <c r="AV12" s="55" t="s">
        <v>55</v>
      </c>
      <c r="AW12" s="55" t="s">
        <v>56</v>
      </c>
      <c r="AX12" s="56" t="s">
        <v>57</v>
      </c>
    </row>
    <row r="13" spans="2:65" x14ac:dyDescent="0.2"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</row>
    <row r="14" spans="2:65" x14ac:dyDescent="0.2">
      <c r="B14" s="1" t="s">
        <v>58</v>
      </c>
      <c r="C14" s="18">
        <v>143.71805499999999</v>
      </c>
      <c r="D14" s="18">
        <v>174.63771199999999</v>
      </c>
      <c r="E14" s="18">
        <v>42.259</v>
      </c>
      <c r="F14" s="18">
        <v>70.034999999999997</v>
      </c>
      <c r="G14" s="18">
        <v>231.49299999999999</v>
      </c>
      <c r="H14" s="18">
        <v>519.13599999999997</v>
      </c>
      <c r="I14" s="18">
        <v>721.70699999999999</v>
      </c>
      <c r="J14" s="18">
        <v>980.78099999999995</v>
      </c>
      <c r="K14" s="18">
        <v>1196.153</v>
      </c>
      <c r="L14" s="18">
        <v>1509.8910000000001</v>
      </c>
      <c r="M14" s="19">
        <v>1903.04537</v>
      </c>
      <c r="N14" s="19">
        <v>1956.2935560000001</v>
      </c>
      <c r="O14" s="19">
        <v>1876.3623279999999</v>
      </c>
      <c r="P14" s="19">
        <v>1694.091302</v>
      </c>
      <c r="Q14" s="19">
        <v>1942.4132750000001</v>
      </c>
      <c r="R14" s="19">
        <v>1805.935592</v>
      </c>
      <c r="S14" s="19">
        <v>1097.18</v>
      </c>
      <c r="T14" s="19">
        <v>1011.171</v>
      </c>
      <c r="U14" s="19">
        <v>988.70564000000002</v>
      </c>
      <c r="V14" s="19">
        <v>960.58595100000002</v>
      </c>
      <c r="W14" s="19">
        <v>1080</v>
      </c>
      <c r="X14" s="19">
        <v>839.3</v>
      </c>
      <c r="Y14" s="19">
        <v>1069</v>
      </c>
      <c r="Z14" s="19">
        <v>1410</v>
      </c>
      <c r="AA14" s="19">
        <v>1242</v>
      </c>
      <c r="AB14" s="19">
        <v>1004</v>
      </c>
      <c r="AC14" s="19">
        <v>1299</v>
      </c>
      <c r="AD14" s="19">
        <v>1660</v>
      </c>
      <c r="AE14" s="19">
        <v>1467</v>
      </c>
      <c r="AF14" s="19">
        <v>2441</v>
      </c>
      <c r="AG14" s="19">
        <v>7200</v>
      </c>
      <c r="AH14" s="19">
        <v>4030</v>
      </c>
      <c r="AI14" s="19">
        <v>5125</v>
      </c>
      <c r="AJ14" s="19">
        <v>5450</v>
      </c>
      <c r="AK14" s="19">
        <v>6439</v>
      </c>
      <c r="AL14" s="19">
        <v>8388</v>
      </c>
      <c r="AM14" s="15">
        <v>5987.6970000000001</v>
      </c>
      <c r="AN14" s="15">
        <v>5199</v>
      </c>
      <c r="AO14" s="15">
        <v>5834.0060000000003</v>
      </c>
      <c r="AP14" s="15">
        <v>1525</v>
      </c>
      <c r="AQ14" s="20">
        <v>1416</v>
      </c>
      <c r="AR14" s="20">
        <v>1304</v>
      </c>
      <c r="AS14" s="20">
        <v>954</v>
      </c>
      <c r="AT14" s="20">
        <v>1103</v>
      </c>
      <c r="AU14" s="20">
        <v>989</v>
      </c>
      <c r="AV14" s="20">
        <v>493</v>
      </c>
      <c r="AW14" s="20">
        <v>520</v>
      </c>
      <c r="AX14" s="15">
        <v>645</v>
      </c>
      <c r="AY14" s="21"/>
      <c r="AZ14" s="15"/>
      <c r="BA14" s="15"/>
      <c r="BB14" s="15"/>
      <c r="BC14" s="15"/>
      <c r="BD14" s="15"/>
      <c r="BE14" s="15"/>
      <c r="BF14" s="15"/>
      <c r="BG14" s="15"/>
      <c r="BI14" s="47"/>
      <c r="BJ14" s="47" t="s">
        <v>0</v>
      </c>
      <c r="BK14" s="47"/>
      <c r="BL14" s="47"/>
      <c r="BM14" s="47"/>
    </row>
    <row r="15" spans="2:65" x14ac:dyDescent="0.2">
      <c r="B15" s="1" t="s">
        <v>59</v>
      </c>
      <c r="C15" s="18"/>
      <c r="D15" s="18"/>
      <c r="E15" s="18">
        <v>172.333</v>
      </c>
      <c r="F15" s="18">
        <v>302.12299999999999</v>
      </c>
      <c r="G15" s="18">
        <v>956.43700000000001</v>
      </c>
      <c r="H15" s="18">
        <v>975.44100000000003</v>
      </c>
      <c r="I15" s="18">
        <v>1094.2570000000001</v>
      </c>
      <c r="J15" s="18">
        <v>1323.2260000000001</v>
      </c>
      <c r="K15" s="18">
        <v>1617.9010000000001</v>
      </c>
      <c r="L15" s="18">
        <v>1899.885</v>
      </c>
      <c r="M15" s="19">
        <v>1969.0618260000001</v>
      </c>
      <c r="N15" s="19">
        <v>2177.9830889999998</v>
      </c>
      <c r="O15" s="19">
        <v>2337.88672</v>
      </c>
      <c r="P15" s="19">
        <v>2872.9135249999999</v>
      </c>
      <c r="Q15" s="19">
        <v>2916.4701409999998</v>
      </c>
      <c r="R15" s="19">
        <v>2533.673209</v>
      </c>
      <c r="S15" s="19">
        <v>996.71</v>
      </c>
      <c r="T15" s="19">
        <v>1330.212</v>
      </c>
      <c r="U15" s="19">
        <v>933.41136500000005</v>
      </c>
      <c r="V15" s="19">
        <v>1125.9669899999999</v>
      </c>
      <c r="W15" s="19">
        <v>1325.194</v>
      </c>
      <c r="X15" s="19">
        <v>1037.5999999999999</v>
      </c>
      <c r="Y15" s="19">
        <v>1009</v>
      </c>
      <c r="Z15" s="19">
        <v>767</v>
      </c>
      <c r="AA15" s="19">
        <v>1097</v>
      </c>
      <c r="AB15" s="19">
        <v>1047</v>
      </c>
      <c r="AC15" s="19">
        <v>1386</v>
      </c>
      <c r="AD15" s="19">
        <v>914</v>
      </c>
      <c r="AE15" s="19">
        <v>470</v>
      </c>
      <c r="AF15" s="19">
        <v>1072</v>
      </c>
      <c r="AG15" s="19">
        <v>1500</v>
      </c>
      <c r="AH15" s="19">
        <v>987</v>
      </c>
      <c r="AI15" s="19">
        <v>1177</v>
      </c>
      <c r="AJ15" s="19">
        <v>981</v>
      </c>
      <c r="AK15" s="19">
        <v>1273</v>
      </c>
      <c r="AL15" s="19">
        <v>1463</v>
      </c>
      <c r="AM15" s="15">
        <v>1399.759</v>
      </c>
      <c r="AN15" s="15">
        <v>1655</v>
      </c>
      <c r="AO15" s="15">
        <v>1800.12</v>
      </c>
      <c r="AP15" s="15">
        <v>1848</v>
      </c>
      <c r="AQ15" s="20">
        <v>2236</v>
      </c>
      <c r="AR15" s="20">
        <v>2284</v>
      </c>
      <c r="AS15" s="20">
        <v>2038</v>
      </c>
      <c r="AT15" s="20">
        <v>2476</v>
      </c>
      <c r="AU15" s="20">
        <v>2245</v>
      </c>
      <c r="AV15" s="20">
        <v>689</v>
      </c>
      <c r="AW15" s="20">
        <v>724</v>
      </c>
      <c r="AX15" s="15">
        <v>965</v>
      </c>
      <c r="AY15" s="21"/>
      <c r="AZ15" s="15"/>
      <c r="BA15" s="15"/>
      <c r="BB15" s="15"/>
      <c r="BC15" s="15"/>
      <c r="BD15" s="15"/>
      <c r="BE15" s="15"/>
      <c r="BF15" s="15"/>
      <c r="BG15" s="15"/>
      <c r="BI15" s="47"/>
      <c r="BJ15" s="47" t="s">
        <v>2</v>
      </c>
      <c r="BK15" s="49">
        <v>645</v>
      </c>
      <c r="BL15" s="47"/>
      <c r="BM15" s="47"/>
    </row>
    <row r="16" spans="2:65" x14ac:dyDescent="0.2">
      <c r="B16" s="1" t="s">
        <v>60</v>
      </c>
      <c r="C16" s="18">
        <v>2.4458510000000002</v>
      </c>
      <c r="D16" s="18">
        <v>3.0031319999999999</v>
      </c>
      <c r="E16" s="18">
        <v>3.819</v>
      </c>
      <c r="F16" s="18">
        <v>8.1769999999999996</v>
      </c>
      <c r="G16" s="18">
        <v>13.869</v>
      </c>
      <c r="H16" s="18">
        <v>15.378</v>
      </c>
      <c r="I16" s="18">
        <v>19.094999999999999</v>
      </c>
      <c r="J16" s="18">
        <v>23.826000000000001</v>
      </c>
      <c r="K16" s="18">
        <v>27.815999999999999</v>
      </c>
      <c r="L16" s="18">
        <v>46.247</v>
      </c>
      <c r="M16" s="19">
        <v>224.922</v>
      </c>
      <c r="N16" s="19">
        <v>229.714</v>
      </c>
      <c r="O16" s="19">
        <v>362.34</v>
      </c>
      <c r="P16" s="19">
        <v>303.83</v>
      </c>
      <c r="Q16" s="19">
        <v>135.05799999999999</v>
      </c>
      <c r="R16" s="19">
        <v>220.86799999999999</v>
      </c>
      <c r="S16" s="19">
        <v>11.96</v>
      </c>
      <c r="T16" s="19">
        <v>22.640999999999998</v>
      </c>
      <c r="U16" s="19">
        <v>18.980201999999998</v>
      </c>
      <c r="V16" s="19">
        <v>27.720099999999999</v>
      </c>
      <c r="W16" s="19">
        <v>39</v>
      </c>
      <c r="X16" s="19">
        <v>30.6</v>
      </c>
      <c r="Y16" s="19">
        <v>65</v>
      </c>
      <c r="Z16" s="19">
        <v>66</v>
      </c>
      <c r="AA16" s="19">
        <v>223</v>
      </c>
      <c r="AB16" s="19">
        <v>312</v>
      </c>
      <c r="AC16" s="19">
        <v>512</v>
      </c>
      <c r="AD16" s="19">
        <v>192</v>
      </c>
      <c r="AE16" s="19">
        <v>59</v>
      </c>
      <c r="AF16" s="19">
        <v>426</v>
      </c>
      <c r="AG16" s="19">
        <v>712</v>
      </c>
      <c r="AH16" s="19">
        <v>185</v>
      </c>
      <c r="AI16" s="19">
        <v>183</v>
      </c>
      <c r="AJ16" s="19">
        <v>197</v>
      </c>
      <c r="AK16" s="19">
        <v>718</v>
      </c>
      <c r="AL16" s="19">
        <v>950</v>
      </c>
      <c r="AM16" s="15">
        <f>2411.43</f>
        <v>2411.4299999999998</v>
      </c>
      <c r="AN16" s="15">
        <v>2913</v>
      </c>
      <c r="AO16" s="15">
        <v>2973.1320000000001</v>
      </c>
      <c r="AP16" s="15">
        <v>3160</v>
      </c>
      <c r="AQ16" s="20">
        <v>3723</v>
      </c>
      <c r="AR16" s="20">
        <v>4513</v>
      </c>
      <c r="AS16" s="20">
        <v>3560</v>
      </c>
      <c r="AT16" s="20">
        <v>5222</v>
      </c>
      <c r="AU16" s="20">
        <v>5049</v>
      </c>
      <c r="AV16" s="20">
        <v>1223</v>
      </c>
      <c r="AW16" s="20">
        <v>1483</v>
      </c>
      <c r="AX16" s="15">
        <v>2643</v>
      </c>
      <c r="AY16" s="21"/>
      <c r="AZ16" s="15"/>
      <c r="BA16" s="15"/>
      <c r="BB16" s="15"/>
      <c r="BC16" s="15"/>
      <c r="BD16" s="15"/>
      <c r="BE16" s="15"/>
      <c r="BF16" s="15"/>
      <c r="BG16" s="15"/>
      <c r="BI16" s="47"/>
      <c r="BJ16" s="47" t="s">
        <v>4</v>
      </c>
      <c r="BK16" s="49">
        <v>965</v>
      </c>
      <c r="BL16" s="47"/>
      <c r="BM16" s="47"/>
    </row>
    <row r="17" spans="2:65" x14ac:dyDescent="0.2">
      <c r="B17" s="1" t="s">
        <v>61</v>
      </c>
      <c r="C17" s="18">
        <f>0.383767+0.003292+0.020828+0.079749</f>
        <v>0.48763600000000007</v>
      </c>
      <c r="D17" s="18">
        <f>0.559702+0.002407+0.021122+0.079686</f>
        <v>0.66291700000000009</v>
      </c>
      <c r="E17" s="18">
        <v>0.66</v>
      </c>
      <c r="F17" s="18">
        <v>0.67600000000000005</v>
      </c>
      <c r="G17" s="18">
        <v>0.71</v>
      </c>
      <c r="H17" s="18">
        <f>0.888+0.244</f>
        <v>1.1320000000000001</v>
      </c>
      <c r="I17" s="18">
        <f>6.794+0.341</f>
        <v>7.1349999999999998</v>
      </c>
      <c r="J17" s="18">
        <f>15.198+0.387</f>
        <v>15.585000000000001</v>
      </c>
      <c r="K17" s="18">
        <f>18.28+0.342</f>
        <v>18.622</v>
      </c>
      <c r="L17" s="18">
        <f>7.543+0.504</f>
        <v>8.0470000000000006</v>
      </c>
      <c r="M17" s="15">
        <v>8</v>
      </c>
      <c r="N17" s="15">
        <v>11</v>
      </c>
      <c r="O17" s="15">
        <v>14</v>
      </c>
      <c r="P17" s="15">
        <v>11</v>
      </c>
      <c r="Q17" s="15">
        <v>9</v>
      </c>
      <c r="R17" s="15">
        <v>11</v>
      </c>
      <c r="S17" s="15">
        <v>7</v>
      </c>
      <c r="T17" s="15">
        <v>8</v>
      </c>
      <c r="U17" s="15">
        <v>15</v>
      </c>
      <c r="V17" s="15">
        <v>17</v>
      </c>
      <c r="W17" s="15">
        <v>15</v>
      </c>
      <c r="X17" s="15">
        <v>26</v>
      </c>
      <c r="Y17" s="15">
        <v>16</v>
      </c>
      <c r="Z17" s="15">
        <v>14</v>
      </c>
      <c r="AA17" s="15">
        <v>14</v>
      </c>
      <c r="AB17" s="15">
        <v>22</v>
      </c>
      <c r="AC17" s="15">
        <v>18</v>
      </c>
      <c r="AD17" s="15">
        <v>18</v>
      </c>
      <c r="AE17" s="15">
        <v>17</v>
      </c>
      <c r="AF17" s="15">
        <v>15</v>
      </c>
      <c r="AG17" s="15">
        <v>12</v>
      </c>
      <c r="AH17" s="15">
        <v>17</v>
      </c>
      <c r="AI17" s="15">
        <v>10</v>
      </c>
      <c r="AJ17" s="15">
        <v>9</v>
      </c>
      <c r="AK17" s="15">
        <v>11</v>
      </c>
      <c r="AL17" s="15">
        <v>11</v>
      </c>
      <c r="AM17" s="15">
        <f>12.681</f>
        <v>12.680999999999999</v>
      </c>
      <c r="AN17" s="15">
        <v>14</v>
      </c>
      <c r="AO17" s="15">
        <v>35.770000000000003</v>
      </c>
      <c r="AP17" s="15">
        <v>31</v>
      </c>
      <c r="AQ17" s="20">
        <v>31</v>
      </c>
      <c r="AR17" s="20">
        <v>29</v>
      </c>
      <c r="AS17" s="20">
        <v>-3</v>
      </c>
      <c r="AT17" s="20">
        <v>16</v>
      </c>
      <c r="AU17" s="20">
        <v>16</v>
      </c>
      <c r="AV17" s="20">
        <v>14</v>
      </c>
      <c r="AW17" s="20">
        <v>26</v>
      </c>
      <c r="AX17" s="15">
        <v>12</v>
      </c>
      <c r="AY17" s="21"/>
      <c r="AZ17" s="15"/>
      <c r="BA17" s="15"/>
      <c r="BB17" s="15"/>
      <c r="BC17" s="15"/>
      <c r="BD17" s="15"/>
      <c r="BE17" s="15"/>
      <c r="BF17" s="15"/>
      <c r="BG17" s="15"/>
      <c r="BI17" s="47"/>
      <c r="BJ17" s="47" t="s">
        <v>5</v>
      </c>
      <c r="BK17" s="49">
        <v>2643</v>
      </c>
      <c r="BL17" s="47"/>
      <c r="BM17" s="47"/>
    </row>
    <row r="18" spans="2:65" x14ac:dyDescent="0.2">
      <c r="B18" s="22" t="s">
        <v>7</v>
      </c>
      <c r="C18" s="23">
        <f>58.27681+26.537046</f>
        <v>84.813856000000001</v>
      </c>
      <c r="D18" s="23">
        <f>71.346062+21.070186</f>
        <v>92.416247999999996</v>
      </c>
      <c r="E18" s="23">
        <v>61.085000000000001</v>
      </c>
      <c r="F18" s="23">
        <v>81.706999999999994</v>
      </c>
      <c r="G18" s="23">
        <v>80.911000000000001</v>
      </c>
      <c r="H18" s="23">
        <f>127.001+14</f>
        <v>141.001</v>
      </c>
      <c r="I18" s="23">
        <f>197.839+10</f>
        <v>207.839</v>
      </c>
      <c r="J18" s="23">
        <v>736.14700000000005</v>
      </c>
      <c r="K18" s="23">
        <v>677.51400000000001</v>
      </c>
      <c r="L18" s="23">
        <v>1057.732</v>
      </c>
      <c r="M18" s="19">
        <v>758.83799999999997</v>
      </c>
      <c r="N18" s="19">
        <v>556.91399999999999</v>
      </c>
      <c r="O18" s="19">
        <v>336.5</v>
      </c>
      <c r="P18" s="19">
        <v>486.98099999999999</v>
      </c>
      <c r="Q18" s="19">
        <v>662.13300000000004</v>
      </c>
      <c r="R18" s="19">
        <v>724.41800000000001</v>
      </c>
      <c r="S18" s="19">
        <v>291.94799999999998</v>
      </c>
      <c r="T18" s="19">
        <v>761.18100000000004</v>
      </c>
      <c r="U18" s="19">
        <v>449.54118299999999</v>
      </c>
      <c r="V18" s="19">
        <v>388.5</v>
      </c>
      <c r="W18" s="19">
        <v>415.68200000000002</v>
      </c>
      <c r="X18" s="19">
        <v>262</v>
      </c>
      <c r="Y18" s="19">
        <v>167</v>
      </c>
      <c r="Z18" s="19">
        <v>717</v>
      </c>
      <c r="AA18" s="19">
        <v>978</v>
      </c>
      <c r="AB18" s="19">
        <v>576</v>
      </c>
      <c r="AC18" s="19">
        <v>927</v>
      </c>
      <c r="AD18" s="19">
        <v>1071</v>
      </c>
      <c r="AE18" s="19">
        <v>463</v>
      </c>
      <c r="AF18" s="19">
        <v>743</v>
      </c>
      <c r="AG18" s="19">
        <v>1159</v>
      </c>
      <c r="AH18" s="19">
        <v>969</v>
      </c>
      <c r="AI18" s="19">
        <v>565</v>
      </c>
      <c r="AJ18" s="19">
        <v>967</v>
      </c>
      <c r="AK18" s="19">
        <v>1252</v>
      </c>
      <c r="AL18" s="19">
        <v>3490</v>
      </c>
      <c r="AM18" s="15">
        <f>2462.787</f>
        <v>2462.7869999999998</v>
      </c>
      <c r="AN18" s="15">
        <v>1128</v>
      </c>
      <c r="AO18" s="15">
        <f>1112.403</f>
        <v>1112.403</v>
      </c>
      <c r="AP18" s="15">
        <f>1165</f>
        <v>1165</v>
      </c>
      <c r="AQ18" s="20">
        <v>2635</v>
      </c>
      <c r="AR18" s="20">
        <v>3312</v>
      </c>
      <c r="AS18" s="20">
        <v>1053</v>
      </c>
      <c r="AT18" s="20">
        <v>588</v>
      </c>
      <c r="AU18" s="20">
        <v>476</v>
      </c>
      <c r="AV18" s="20">
        <v>203</v>
      </c>
      <c r="AW18" s="20">
        <v>203</v>
      </c>
      <c r="AX18" s="15">
        <v>564</v>
      </c>
      <c r="AY18" s="21"/>
      <c r="AZ18" s="15"/>
      <c r="BA18" s="15"/>
      <c r="BB18" s="15"/>
      <c r="BC18" s="15"/>
      <c r="BD18" s="15"/>
      <c r="BE18" s="15"/>
      <c r="BF18" s="15"/>
      <c r="BG18" s="15"/>
      <c r="BI18" s="47"/>
      <c r="BJ18" s="47" t="s">
        <v>6</v>
      </c>
      <c r="BK18" s="49">
        <v>12</v>
      </c>
      <c r="BL18" s="47"/>
      <c r="BM18" s="47"/>
    </row>
    <row r="19" spans="2:65" x14ac:dyDescent="0.2">
      <c r="B19" s="1" t="s">
        <v>8</v>
      </c>
      <c r="C19" s="18">
        <f>1.257118+0.001005+0.00005+0.020741+0.126907</f>
        <v>1.405821</v>
      </c>
      <c r="D19" s="18">
        <f>1.956024+0.001005+0.00004+0.012987+0.087153</f>
        <v>2.0572089999999998</v>
      </c>
      <c r="E19" s="18">
        <f>47.884+1.094+2.082+0.321</f>
        <v>51.381</v>
      </c>
      <c r="F19" s="18">
        <f>51.441+1.527+3.484+0.321</f>
        <v>56.773000000000003</v>
      </c>
      <c r="G19" s="18">
        <f>52.396+2.22+3.447+0.386</f>
        <v>58.449000000000005</v>
      </c>
      <c r="H19" s="18">
        <f>52.652+4.549+4.193</f>
        <v>61.393999999999998</v>
      </c>
      <c r="I19" s="18">
        <f>57.755+4.814+3.471</f>
        <v>66.040000000000006</v>
      </c>
      <c r="J19" s="18">
        <f>64.837+5.103+3.84</f>
        <v>73.78</v>
      </c>
      <c r="K19" s="18">
        <f>68.989+5.209+4.166</f>
        <v>78.364000000000004</v>
      </c>
      <c r="L19" s="18">
        <f>64.262+5.007+1.495</f>
        <v>70.76400000000001</v>
      </c>
      <c r="M19" s="15">
        <v>93</v>
      </c>
      <c r="N19" s="15">
        <v>103</v>
      </c>
      <c r="O19" s="15">
        <v>102</v>
      </c>
      <c r="P19" s="15">
        <v>92</v>
      </c>
      <c r="Q19" s="15">
        <v>88</v>
      </c>
      <c r="R19" s="15">
        <v>91</v>
      </c>
      <c r="S19" s="15">
        <v>81</v>
      </c>
      <c r="T19" s="15">
        <v>77</v>
      </c>
      <c r="U19" s="15">
        <v>77</v>
      </c>
      <c r="V19" s="15">
        <v>76</v>
      </c>
      <c r="W19" s="15">
        <v>98</v>
      </c>
      <c r="X19" s="15">
        <v>105</v>
      </c>
      <c r="Y19" s="15">
        <v>103</v>
      </c>
      <c r="Z19" s="15">
        <v>105</v>
      </c>
      <c r="AA19" s="15">
        <v>115</v>
      </c>
      <c r="AB19" s="15">
        <v>116</v>
      </c>
      <c r="AC19" s="15">
        <v>132</v>
      </c>
      <c r="AD19" s="15">
        <v>148</v>
      </c>
      <c r="AE19" s="15">
        <v>142</v>
      </c>
      <c r="AF19" s="15">
        <v>141</v>
      </c>
      <c r="AG19" s="15">
        <v>147</v>
      </c>
      <c r="AH19" s="15">
        <v>148</v>
      </c>
      <c r="AI19" s="15">
        <v>153</v>
      </c>
      <c r="AJ19" s="15">
        <v>154</v>
      </c>
      <c r="AK19" s="15">
        <v>153</v>
      </c>
      <c r="AL19" s="15">
        <v>156</v>
      </c>
      <c r="AM19" s="15">
        <f>159.319</f>
        <v>159.31899999999999</v>
      </c>
      <c r="AN19" s="15">
        <v>159</v>
      </c>
      <c r="AO19" s="15">
        <v>159.86500000000001</v>
      </c>
      <c r="AP19" s="15">
        <v>158</v>
      </c>
      <c r="AQ19" s="20">
        <v>161</v>
      </c>
      <c r="AR19" s="20">
        <v>169</v>
      </c>
      <c r="AS19" s="20">
        <v>176</v>
      </c>
      <c r="AT19" s="20">
        <v>173</v>
      </c>
      <c r="AU19" s="20">
        <v>173</v>
      </c>
      <c r="AV19" s="20">
        <v>167</v>
      </c>
      <c r="AW19" s="20">
        <v>148</v>
      </c>
      <c r="AX19" s="15">
        <v>153</v>
      </c>
      <c r="AY19" s="21"/>
      <c r="AZ19" s="15"/>
      <c r="BA19" s="15"/>
      <c r="BB19" s="15"/>
      <c r="BC19" s="15"/>
      <c r="BD19" s="15"/>
      <c r="BE19" s="15"/>
      <c r="BF19" s="15"/>
      <c r="BG19" s="15"/>
      <c r="BI19" s="47"/>
      <c r="BJ19" s="50" t="s">
        <v>7</v>
      </c>
      <c r="BK19" s="49">
        <v>564</v>
      </c>
      <c r="BL19" s="47"/>
      <c r="BM19" s="47"/>
    </row>
    <row r="20" spans="2:65" x14ac:dyDescent="0.2">
      <c r="B20" s="1" t="s">
        <v>73</v>
      </c>
      <c r="C20" s="18"/>
      <c r="D20" s="18"/>
      <c r="E20" s="18"/>
      <c r="F20" s="18">
        <v>-10.128</v>
      </c>
      <c r="G20" s="18">
        <v>-15.250999999999999</v>
      </c>
      <c r="H20" s="18">
        <f>-(28.813+4.548)</f>
        <v>-33.360999999999997</v>
      </c>
      <c r="I20" s="18">
        <f>-(40.868+8.375)</f>
        <v>-49.243000000000002</v>
      </c>
      <c r="J20" s="18">
        <f>-(58.087+17.073)</f>
        <v>-75.16</v>
      </c>
      <c r="K20" s="18">
        <f>-(65.535+15.855)</f>
        <v>-81.39</v>
      </c>
      <c r="L20" s="18">
        <f>-(92.683+6.099)</f>
        <v>-98.782000000000011</v>
      </c>
      <c r="M20" s="19">
        <v>-148.476135</v>
      </c>
      <c r="N20" s="19">
        <v>-156.20457099999999</v>
      </c>
      <c r="O20" s="19">
        <v>-863.244057</v>
      </c>
      <c r="P20" s="19">
        <v>-443.59309999999999</v>
      </c>
      <c r="Q20" s="19">
        <v>-565.48867099999995</v>
      </c>
      <c r="R20" s="19">
        <v>-534.95218399999999</v>
      </c>
      <c r="S20" s="19">
        <v>-400.29700000000003</v>
      </c>
      <c r="T20" s="19">
        <v>-273</v>
      </c>
      <c r="U20" s="19">
        <v>3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5">
        <v>0</v>
      </c>
      <c r="AN20" s="15">
        <v>0</v>
      </c>
      <c r="AO20" s="15">
        <v>0</v>
      </c>
      <c r="AP20" s="15">
        <v>-1119</v>
      </c>
      <c r="AQ20" s="20">
        <v>-1774</v>
      </c>
      <c r="AR20" s="20">
        <v>25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15">
        <v>0</v>
      </c>
      <c r="AY20" s="21"/>
      <c r="AZ20" s="15"/>
      <c r="BA20" s="15"/>
      <c r="BB20" s="15"/>
      <c r="BC20" s="15"/>
      <c r="BD20" s="15"/>
      <c r="BE20" s="15"/>
      <c r="BF20" s="15"/>
      <c r="BG20" s="15"/>
      <c r="BI20" s="47"/>
      <c r="BJ20" s="47" t="s">
        <v>8</v>
      </c>
      <c r="BK20" s="49">
        <v>153</v>
      </c>
      <c r="BL20" s="47"/>
      <c r="BM20" s="47"/>
    </row>
    <row r="21" spans="2:65" x14ac:dyDescent="0.2">
      <c r="B21" s="1" t="s">
        <v>62</v>
      </c>
      <c r="C21" s="18"/>
      <c r="D21" s="18"/>
      <c r="E21" s="18"/>
      <c r="F21" s="18"/>
      <c r="G21" s="24"/>
      <c r="H21" s="24">
        <v>-8</v>
      </c>
      <c r="I21" s="24">
        <v>-76</v>
      </c>
      <c r="J21" s="24">
        <v>-53</v>
      </c>
      <c r="K21" s="24">
        <v>-113</v>
      </c>
      <c r="L21" s="24">
        <v>-108</v>
      </c>
      <c r="M21" s="19">
        <v>-115.285</v>
      </c>
      <c r="N21" s="19">
        <v>-132</v>
      </c>
      <c r="O21" s="19">
        <v>-728</v>
      </c>
      <c r="P21" s="19">
        <v>-607.43899999999996</v>
      </c>
      <c r="Q21" s="19">
        <v>-395.86799999999999</v>
      </c>
      <c r="R21" s="19">
        <v>-410.779</v>
      </c>
      <c r="S21" s="19">
        <v>-425.12599999999998</v>
      </c>
      <c r="T21" s="19">
        <v>-383</v>
      </c>
      <c r="U21" s="19">
        <v>-344</v>
      </c>
      <c r="V21" s="19">
        <v>-355.41399999999999</v>
      </c>
      <c r="W21" s="19">
        <v>-285.56900000000002</v>
      </c>
      <c r="X21" s="19">
        <v>-277.5</v>
      </c>
      <c r="Y21" s="19">
        <v>-246</v>
      </c>
      <c r="Z21" s="19">
        <v>-262</v>
      </c>
      <c r="AA21" s="19">
        <v>-291</v>
      </c>
      <c r="AB21" s="19">
        <v>-292</v>
      </c>
      <c r="AC21" s="19">
        <v>-240</v>
      </c>
      <c r="AD21" s="19">
        <v>-225</v>
      </c>
      <c r="AE21" s="19">
        <v>-250</v>
      </c>
      <c r="AF21" s="19">
        <v>-188</v>
      </c>
      <c r="AG21" s="19">
        <v>-144</v>
      </c>
      <c r="AH21" s="19">
        <v>-109</v>
      </c>
      <c r="AI21" s="19">
        <v>-83</v>
      </c>
      <c r="AJ21" s="19">
        <v>-82</v>
      </c>
      <c r="AK21" s="19">
        <v>-102</v>
      </c>
      <c r="AL21" s="19">
        <v>-111</v>
      </c>
      <c r="AM21" s="15">
        <f>-173.793</f>
        <v>-173.79300000000001</v>
      </c>
      <c r="AN21" s="15">
        <v>-44</v>
      </c>
      <c r="AO21" s="15">
        <v>0</v>
      </c>
      <c r="AP21" s="15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15">
        <v>0</v>
      </c>
      <c r="AY21" s="15"/>
      <c r="AZ21" s="15"/>
      <c r="BA21" s="15"/>
      <c r="BB21" s="15"/>
      <c r="BC21" s="15"/>
      <c r="BD21" s="15"/>
      <c r="BE21" s="15"/>
      <c r="BF21" s="15"/>
      <c r="BG21" s="15"/>
      <c r="BI21" s="47"/>
      <c r="BJ21" s="47"/>
      <c r="BK21" s="47"/>
      <c r="BL21" s="47"/>
      <c r="BM21" s="47"/>
    </row>
    <row r="22" spans="2:65" x14ac:dyDescent="0.2">
      <c r="J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I22" s="47"/>
      <c r="BJ22" s="47"/>
      <c r="BK22" s="47"/>
      <c r="BL22" s="47"/>
      <c r="BM22" s="47"/>
    </row>
    <row r="23" spans="2:65" s="31" customFormat="1" ht="15.75" x14ac:dyDescent="0.25">
      <c r="B23" s="27" t="s">
        <v>63</v>
      </c>
      <c r="C23" s="28">
        <v>232.871219</v>
      </c>
      <c r="D23" s="28">
        <v>272.777218</v>
      </c>
      <c r="E23" s="28">
        <v>331.53699999999992</v>
      </c>
      <c r="F23" s="28">
        <v>509.363</v>
      </c>
      <c r="G23" s="28">
        <v>1326.6180000000002</v>
      </c>
      <c r="H23" s="28">
        <v>1672.1209999999999</v>
      </c>
      <c r="I23" s="28">
        <v>1990.83</v>
      </c>
      <c r="J23" s="28">
        <v>3025.1850000000004</v>
      </c>
      <c r="K23" s="28">
        <v>3421.98</v>
      </c>
      <c r="L23" s="28">
        <v>4385.7839999999997</v>
      </c>
      <c r="M23" s="28">
        <v>4693.1060609999995</v>
      </c>
      <c r="N23" s="28">
        <v>4746.7000739999994</v>
      </c>
      <c r="O23" s="28">
        <v>3437.8449909999999</v>
      </c>
      <c r="P23" s="28">
        <v>4409.7837269999991</v>
      </c>
      <c r="Q23" s="28">
        <v>4791.717744999999</v>
      </c>
      <c r="R23" s="28">
        <v>4441.1636170000002</v>
      </c>
      <c r="S23" s="28">
        <v>1660.3750000000002</v>
      </c>
      <c r="T23" s="28">
        <v>2554.2049999999999</v>
      </c>
      <c r="U23" s="28">
        <v>2141.6383900000001</v>
      </c>
      <c r="V23" s="28">
        <v>2240.3590409999997</v>
      </c>
      <c r="W23" s="28">
        <v>2687.3070000000002</v>
      </c>
      <c r="X23" s="28">
        <v>2023</v>
      </c>
      <c r="Y23" s="28">
        <v>2183</v>
      </c>
      <c r="Z23" s="28">
        <v>2817</v>
      </c>
      <c r="AA23" s="28">
        <v>3378</v>
      </c>
      <c r="AB23" s="28">
        <v>2785</v>
      </c>
      <c r="AC23" s="28">
        <v>4034</v>
      </c>
      <c r="AD23" s="28">
        <v>3778</v>
      </c>
      <c r="AE23" s="28">
        <v>2368</v>
      </c>
      <c r="AF23" s="28">
        <v>4650</v>
      </c>
      <c r="AG23" s="28">
        <v>10586</v>
      </c>
      <c r="AH23" s="29">
        <v>6227</v>
      </c>
      <c r="AI23" s="28">
        <v>7130</v>
      </c>
      <c r="AJ23" s="28">
        <v>7676</v>
      </c>
      <c r="AK23" s="28">
        <v>9744</v>
      </c>
      <c r="AL23" s="28">
        <v>14347</v>
      </c>
      <c r="AM23" s="28">
        <v>12259.880000000001</v>
      </c>
      <c r="AN23" s="28">
        <v>11024</v>
      </c>
      <c r="AO23" s="28">
        <v>11915.296</v>
      </c>
      <c r="AP23" s="28">
        <v>6768</v>
      </c>
      <c r="AQ23" s="28">
        <v>8428</v>
      </c>
      <c r="AR23" s="28">
        <v>11636</v>
      </c>
      <c r="AS23" s="28">
        <v>7779</v>
      </c>
      <c r="AT23" s="28">
        <v>9578</v>
      </c>
      <c r="AU23" s="28">
        <v>8948</v>
      </c>
      <c r="AV23" s="28">
        <v>2789</v>
      </c>
      <c r="AW23" s="28">
        <v>3105</v>
      </c>
      <c r="AX23" s="28">
        <v>4980</v>
      </c>
      <c r="AY23" s="15"/>
      <c r="AZ23" s="30"/>
      <c r="BA23" s="30"/>
      <c r="BB23" s="30"/>
      <c r="BC23" s="30"/>
      <c r="BD23" s="30"/>
      <c r="BE23" s="30"/>
      <c r="BF23" s="30"/>
      <c r="BG23" s="30"/>
      <c r="BI23" s="48"/>
      <c r="BJ23" s="48"/>
      <c r="BK23" s="48"/>
      <c r="BL23" s="48"/>
      <c r="BM23" s="48"/>
    </row>
    <row r="24" spans="2:65" s="31" customFormat="1" ht="15.75" x14ac:dyDescent="0.2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2:65" x14ac:dyDescent="0.2">
      <c r="J25" s="2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2:65" x14ac:dyDescent="0.2">
      <c r="B26" s="1" t="s">
        <v>64</v>
      </c>
      <c r="J26" s="25"/>
      <c r="M26" s="19">
        <v>-1443</v>
      </c>
      <c r="N26" s="19">
        <v>-1464</v>
      </c>
      <c r="O26" s="19">
        <v>-1249</v>
      </c>
      <c r="P26" s="19">
        <v>-757</v>
      </c>
      <c r="Q26" s="19">
        <v>-719</v>
      </c>
      <c r="R26" s="19">
        <v>-666</v>
      </c>
      <c r="S26" s="19">
        <v>-218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5">
        <v>0</v>
      </c>
      <c r="AV26" s="15">
        <v>0</v>
      </c>
      <c r="AW26" s="15">
        <v>0</v>
      </c>
      <c r="AX26" s="15">
        <v>0</v>
      </c>
      <c r="AY26" s="15"/>
      <c r="AZ26" s="15"/>
      <c r="BA26" s="15"/>
      <c r="BB26" s="15"/>
      <c r="BC26" s="15"/>
      <c r="BD26" s="15"/>
      <c r="BE26" s="15"/>
      <c r="BF26" s="15"/>
      <c r="BG26" s="15"/>
    </row>
    <row r="27" spans="2:65" x14ac:dyDescent="0.2">
      <c r="B27" s="1" t="s">
        <v>65</v>
      </c>
      <c r="J27" s="25"/>
      <c r="M27" s="15">
        <v>0</v>
      </c>
      <c r="N27" s="15">
        <v>-86</v>
      </c>
      <c r="O27" s="15">
        <v>-101</v>
      </c>
      <c r="P27" s="15">
        <v>-107</v>
      </c>
      <c r="Q27" s="15">
        <v>-130</v>
      </c>
      <c r="R27" s="15">
        <v>-131</v>
      </c>
      <c r="S27" s="15">
        <v>-56</v>
      </c>
      <c r="T27" s="15">
        <v>-4</v>
      </c>
      <c r="U27" s="15">
        <v>-12</v>
      </c>
      <c r="V27" s="15">
        <v>-2</v>
      </c>
      <c r="W27" s="15">
        <v>-2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5">
        <v>0</v>
      </c>
      <c r="AV27" s="15">
        <v>0</v>
      </c>
      <c r="AW27" s="15">
        <v>0</v>
      </c>
      <c r="AX27" s="15">
        <v>0</v>
      </c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65" x14ac:dyDescent="0.2">
      <c r="J28" s="2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2:65" s="7" customFormat="1" x14ac:dyDescent="0.2">
      <c r="B29" s="7" t="s">
        <v>66</v>
      </c>
      <c r="C29" s="32">
        <f t="shared" ref="C29:AX29" si="0">C23+C26+C27</f>
        <v>232.871219</v>
      </c>
      <c r="D29" s="32">
        <f t="shared" si="0"/>
        <v>272.777218</v>
      </c>
      <c r="E29" s="32">
        <f t="shared" si="0"/>
        <v>331.53699999999992</v>
      </c>
      <c r="F29" s="32">
        <f t="shared" si="0"/>
        <v>509.363</v>
      </c>
      <c r="G29" s="32">
        <f t="shared" si="0"/>
        <v>1326.6180000000002</v>
      </c>
      <c r="H29" s="32">
        <f t="shared" si="0"/>
        <v>1672.1209999999999</v>
      </c>
      <c r="I29" s="32">
        <f t="shared" si="0"/>
        <v>1990.83</v>
      </c>
      <c r="J29" s="32">
        <f t="shared" si="0"/>
        <v>3025.1850000000004</v>
      </c>
      <c r="K29" s="32">
        <f t="shared" si="0"/>
        <v>3421.98</v>
      </c>
      <c r="L29" s="32">
        <f t="shared" si="0"/>
        <v>4385.7839999999997</v>
      </c>
      <c r="M29" s="32">
        <f t="shared" si="0"/>
        <v>3250.1060609999995</v>
      </c>
      <c r="N29" s="32">
        <f t="shared" si="0"/>
        <v>3196.7000739999994</v>
      </c>
      <c r="O29" s="32">
        <f t="shared" si="0"/>
        <v>2087.8449909999999</v>
      </c>
      <c r="P29" s="32">
        <f t="shared" si="0"/>
        <v>3545.7837269999991</v>
      </c>
      <c r="Q29" s="32">
        <f t="shared" si="0"/>
        <v>3942.717744999999</v>
      </c>
      <c r="R29" s="32">
        <f t="shared" si="0"/>
        <v>3644.1636170000002</v>
      </c>
      <c r="S29" s="32">
        <f t="shared" si="0"/>
        <v>1386.3750000000002</v>
      </c>
      <c r="T29" s="32">
        <f t="shared" si="0"/>
        <v>2550.2049999999999</v>
      </c>
      <c r="U29" s="32">
        <f t="shared" si="0"/>
        <v>2129.6383900000001</v>
      </c>
      <c r="V29" s="32">
        <f t="shared" si="0"/>
        <v>2238.3590409999997</v>
      </c>
      <c r="W29" s="32">
        <f t="shared" si="0"/>
        <v>2685.3070000000002</v>
      </c>
      <c r="X29" s="32">
        <f t="shared" si="0"/>
        <v>2023</v>
      </c>
      <c r="Y29" s="32">
        <f t="shared" si="0"/>
        <v>2183</v>
      </c>
      <c r="Z29" s="32">
        <f t="shared" si="0"/>
        <v>2817</v>
      </c>
      <c r="AA29" s="32">
        <f t="shared" si="0"/>
        <v>3378</v>
      </c>
      <c r="AB29" s="32">
        <f t="shared" si="0"/>
        <v>2785</v>
      </c>
      <c r="AC29" s="32">
        <f t="shared" si="0"/>
        <v>4034</v>
      </c>
      <c r="AD29" s="32">
        <f t="shared" si="0"/>
        <v>3778</v>
      </c>
      <c r="AE29" s="32">
        <f t="shared" si="0"/>
        <v>2368</v>
      </c>
      <c r="AF29" s="32">
        <f t="shared" si="0"/>
        <v>4650</v>
      </c>
      <c r="AG29" s="32">
        <f t="shared" si="0"/>
        <v>10586</v>
      </c>
      <c r="AH29" s="32">
        <f t="shared" si="0"/>
        <v>6227</v>
      </c>
      <c r="AI29" s="32">
        <f t="shared" si="0"/>
        <v>7130</v>
      </c>
      <c r="AJ29" s="32">
        <f t="shared" si="0"/>
        <v>7676</v>
      </c>
      <c r="AK29" s="32">
        <f t="shared" si="0"/>
        <v>9744</v>
      </c>
      <c r="AL29" s="32">
        <f t="shared" si="0"/>
        <v>14347</v>
      </c>
      <c r="AM29" s="32">
        <f t="shared" si="0"/>
        <v>12259.880000000001</v>
      </c>
      <c r="AN29" s="32">
        <f t="shared" si="0"/>
        <v>11024</v>
      </c>
      <c r="AO29" s="32">
        <f t="shared" si="0"/>
        <v>11915.296</v>
      </c>
      <c r="AP29" s="32">
        <f t="shared" si="0"/>
        <v>6768</v>
      </c>
      <c r="AQ29" s="32">
        <f t="shared" si="0"/>
        <v>8428</v>
      </c>
      <c r="AR29" s="32">
        <f t="shared" si="0"/>
        <v>11636</v>
      </c>
      <c r="AS29" s="32">
        <f t="shared" si="0"/>
        <v>7779</v>
      </c>
      <c r="AT29" s="32">
        <f t="shared" si="0"/>
        <v>9578</v>
      </c>
      <c r="AU29" s="32">
        <f t="shared" si="0"/>
        <v>8948</v>
      </c>
      <c r="AV29" s="32">
        <f t="shared" si="0"/>
        <v>2789</v>
      </c>
      <c r="AW29" s="32">
        <f t="shared" si="0"/>
        <v>3105</v>
      </c>
      <c r="AX29" s="32">
        <f t="shared" si="0"/>
        <v>4980</v>
      </c>
      <c r="AY29" s="32"/>
      <c r="AZ29" s="32"/>
      <c r="BA29" s="32"/>
      <c r="BB29" s="32"/>
      <c r="BC29" s="32"/>
      <c r="BD29" s="32"/>
      <c r="BE29" s="32"/>
      <c r="BF29" s="32"/>
      <c r="BG29" s="32"/>
    </row>
    <row r="30" spans="2:65" x14ac:dyDescent="0.2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2:65" x14ac:dyDescent="0.2">
      <c r="B31" s="1" t="s">
        <v>67</v>
      </c>
      <c r="C31" s="18">
        <f>0.932679+1.632342+0.000271</f>
        <v>2.5652919999999999</v>
      </c>
      <c r="D31" s="18">
        <f>0.908128+1.977266+0.000322</f>
        <v>2.8857159999999999</v>
      </c>
      <c r="E31" s="18">
        <f>0.869189+2.156138+0.000309</f>
        <v>3.025636</v>
      </c>
      <c r="F31" s="18">
        <v>69.073999999999998</v>
      </c>
      <c r="G31" s="18">
        <v>45.354999999999997</v>
      </c>
      <c r="H31" s="18">
        <f>54.071+0.011</f>
        <v>54.082000000000001</v>
      </c>
      <c r="I31" s="18">
        <f>76.311+0.008</f>
        <v>76.319000000000003</v>
      </c>
      <c r="J31" s="18">
        <f>76.452+0.005</f>
        <v>76.456999999999994</v>
      </c>
      <c r="K31" s="18">
        <f>96.462+0.008</f>
        <v>96.47</v>
      </c>
      <c r="L31" s="18">
        <f>99.946+0.003</f>
        <v>99.948999999999998</v>
      </c>
      <c r="M31" s="23">
        <v>146</v>
      </c>
      <c r="N31" s="19">
        <v>135</v>
      </c>
      <c r="O31" s="19">
        <v>156</v>
      </c>
      <c r="P31" s="19">
        <v>160</v>
      </c>
      <c r="Q31" s="19">
        <v>186</v>
      </c>
      <c r="R31" s="19">
        <v>189</v>
      </c>
      <c r="S31" s="19">
        <v>96</v>
      </c>
      <c r="T31" s="19">
        <v>92</v>
      </c>
      <c r="U31" s="19">
        <v>71</v>
      </c>
      <c r="V31" s="19">
        <v>69</v>
      </c>
      <c r="W31" s="19">
        <v>76</v>
      </c>
      <c r="X31" s="19">
        <v>75.2</v>
      </c>
      <c r="Y31" s="19">
        <v>73</v>
      </c>
      <c r="Z31" s="19">
        <v>84</v>
      </c>
      <c r="AA31" s="19">
        <v>102</v>
      </c>
      <c r="AB31" s="19">
        <v>101</v>
      </c>
      <c r="AC31" s="19">
        <v>117</v>
      </c>
      <c r="AD31" s="19">
        <v>131</v>
      </c>
      <c r="AE31" s="19">
        <v>112</v>
      </c>
      <c r="AF31" s="19">
        <v>134</v>
      </c>
      <c r="AG31" s="19">
        <v>256</v>
      </c>
      <c r="AH31" s="19">
        <v>319</v>
      </c>
      <c r="AI31" s="19">
        <v>202</v>
      </c>
      <c r="AJ31" s="19">
        <v>288</v>
      </c>
      <c r="AK31" s="19">
        <v>306</v>
      </c>
      <c r="AL31" s="19">
        <v>334</v>
      </c>
      <c r="AM31" s="19">
        <f>317.172</f>
        <v>317.17200000000003</v>
      </c>
      <c r="AN31" s="19">
        <v>247</v>
      </c>
      <c r="AO31" s="19">
        <v>241</v>
      </c>
      <c r="AP31" s="15">
        <v>124</v>
      </c>
      <c r="AQ31" s="15">
        <v>127</v>
      </c>
      <c r="AR31" s="15">
        <v>129</v>
      </c>
      <c r="AS31" s="15">
        <v>119.047</v>
      </c>
      <c r="AT31" s="15">
        <v>145.928</v>
      </c>
      <c r="AU31" s="15">
        <v>172</v>
      </c>
      <c r="AV31" s="15">
        <v>79</v>
      </c>
      <c r="AW31" s="15">
        <v>57</v>
      </c>
      <c r="AX31" s="15">
        <v>67</v>
      </c>
      <c r="AY31" s="15"/>
      <c r="AZ31" s="15"/>
      <c r="BA31" s="15"/>
      <c r="BB31" s="15"/>
      <c r="BC31" s="15"/>
      <c r="BD31" s="15"/>
      <c r="BE31" s="15"/>
      <c r="BF31" s="15"/>
      <c r="BG31" s="15"/>
    </row>
    <row r="32" spans="2:65" x14ac:dyDescent="0.2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</row>
    <row r="33" spans="2:59" s="7" customFormat="1" x14ac:dyDescent="0.2">
      <c r="B33" s="7" t="s">
        <v>68</v>
      </c>
      <c r="C33" s="32">
        <f t="shared" ref="C33:AU33" si="1">C31+C29</f>
        <v>235.436511</v>
      </c>
      <c r="D33" s="32">
        <f t="shared" si="1"/>
        <v>275.66293400000001</v>
      </c>
      <c r="E33" s="32">
        <f t="shared" si="1"/>
        <v>334.56263599999994</v>
      </c>
      <c r="F33" s="32">
        <f t="shared" si="1"/>
        <v>578.43700000000001</v>
      </c>
      <c r="G33" s="32">
        <f t="shared" si="1"/>
        <v>1371.9730000000002</v>
      </c>
      <c r="H33" s="32">
        <f t="shared" si="1"/>
        <v>1726.203</v>
      </c>
      <c r="I33" s="32">
        <f t="shared" si="1"/>
        <v>2067.1489999999999</v>
      </c>
      <c r="J33" s="32">
        <f t="shared" si="1"/>
        <v>3101.6420000000003</v>
      </c>
      <c r="K33" s="32">
        <f t="shared" si="1"/>
        <v>3518.45</v>
      </c>
      <c r="L33" s="32">
        <f t="shared" si="1"/>
        <v>4485.7329999999993</v>
      </c>
      <c r="M33" s="32">
        <f t="shared" si="1"/>
        <v>3396.1060609999995</v>
      </c>
      <c r="N33" s="32">
        <f t="shared" si="1"/>
        <v>3331.7000739999994</v>
      </c>
      <c r="O33" s="32">
        <f t="shared" si="1"/>
        <v>2243.8449909999999</v>
      </c>
      <c r="P33" s="32">
        <f t="shared" si="1"/>
        <v>3705.7837269999991</v>
      </c>
      <c r="Q33" s="32">
        <f t="shared" si="1"/>
        <v>4128.717744999999</v>
      </c>
      <c r="R33" s="32">
        <f t="shared" si="1"/>
        <v>3833.1636170000002</v>
      </c>
      <c r="S33" s="32">
        <f t="shared" si="1"/>
        <v>1482.3750000000002</v>
      </c>
      <c r="T33" s="32">
        <f t="shared" si="1"/>
        <v>2642.2049999999999</v>
      </c>
      <c r="U33" s="32">
        <f t="shared" si="1"/>
        <v>2200.6383900000001</v>
      </c>
      <c r="V33" s="32">
        <f t="shared" si="1"/>
        <v>2307.3590409999997</v>
      </c>
      <c r="W33" s="32">
        <f t="shared" si="1"/>
        <v>2761.3070000000002</v>
      </c>
      <c r="X33" s="32">
        <f t="shared" si="1"/>
        <v>2098.1999999999998</v>
      </c>
      <c r="Y33" s="32">
        <f t="shared" si="1"/>
        <v>2256</v>
      </c>
      <c r="Z33" s="32">
        <f t="shared" si="1"/>
        <v>2901</v>
      </c>
      <c r="AA33" s="32">
        <f t="shared" si="1"/>
        <v>3480</v>
      </c>
      <c r="AB33" s="32">
        <f t="shared" si="1"/>
        <v>2886</v>
      </c>
      <c r="AC33" s="32">
        <f t="shared" si="1"/>
        <v>4151</v>
      </c>
      <c r="AD33" s="32">
        <f t="shared" si="1"/>
        <v>3909</v>
      </c>
      <c r="AE33" s="32">
        <f t="shared" si="1"/>
        <v>2480</v>
      </c>
      <c r="AF33" s="32">
        <f t="shared" si="1"/>
        <v>4784</v>
      </c>
      <c r="AG33" s="32">
        <f t="shared" si="1"/>
        <v>10842</v>
      </c>
      <c r="AH33" s="32">
        <f t="shared" si="1"/>
        <v>6546</v>
      </c>
      <c r="AI33" s="32">
        <f t="shared" si="1"/>
        <v>7332</v>
      </c>
      <c r="AJ33" s="32">
        <f t="shared" si="1"/>
        <v>7964</v>
      </c>
      <c r="AK33" s="32">
        <f t="shared" si="1"/>
        <v>10050</v>
      </c>
      <c r="AL33" s="32">
        <f t="shared" si="1"/>
        <v>14681</v>
      </c>
      <c r="AM33" s="32">
        <f t="shared" si="1"/>
        <v>12577.052000000001</v>
      </c>
      <c r="AN33" s="32">
        <f t="shared" si="1"/>
        <v>11271</v>
      </c>
      <c r="AO33" s="32">
        <f t="shared" si="1"/>
        <v>12156.296</v>
      </c>
      <c r="AP33" s="32">
        <f t="shared" si="1"/>
        <v>6892</v>
      </c>
      <c r="AQ33" s="32">
        <f t="shared" si="1"/>
        <v>8555</v>
      </c>
      <c r="AR33" s="32">
        <f t="shared" si="1"/>
        <v>11765</v>
      </c>
      <c r="AS33" s="32">
        <f t="shared" si="1"/>
        <v>7898.0469999999996</v>
      </c>
      <c r="AT33" s="32">
        <f t="shared" si="1"/>
        <v>9723.9279999999999</v>
      </c>
      <c r="AU33" s="32">
        <f t="shared" si="1"/>
        <v>9120</v>
      </c>
      <c r="AV33" s="32">
        <f>AV31+AV29</f>
        <v>2868</v>
      </c>
      <c r="AW33" s="32">
        <f>AW31+AW29</f>
        <v>3162</v>
      </c>
      <c r="AX33" s="32">
        <v>5048</v>
      </c>
      <c r="AY33" s="32"/>
      <c r="AZ33" s="32"/>
      <c r="BA33" s="32"/>
      <c r="BB33" s="32"/>
      <c r="BC33" s="32"/>
      <c r="BD33" s="32"/>
      <c r="BE33" s="32"/>
      <c r="BF33" s="32"/>
      <c r="BG33" s="32"/>
    </row>
    <row r="34" spans="2:59" s="7" customFormat="1" x14ac:dyDescent="0.2"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</row>
    <row r="35" spans="2:59" s="38" customFormat="1" ht="15.75" x14ac:dyDescent="0.25">
      <c r="B35" s="33" t="s">
        <v>69</v>
      </c>
      <c r="C35" s="34">
        <v>958.05100000000004</v>
      </c>
      <c r="D35" s="34">
        <v>1068.9059999999999</v>
      </c>
      <c r="E35" s="34">
        <v>1236</v>
      </c>
      <c r="F35" s="34">
        <v>1723.718676</v>
      </c>
      <c r="G35" s="34">
        <v>2915</v>
      </c>
      <c r="H35" s="34">
        <v>3225</v>
      </c>
      <c r="I35" s="34">
        <v>3841.6</v>
      </c>
      <c r="J35" s="34">
        <v>4261</v>
      </c>
      <c r="K35" s="34">
        <v>4829</v>
      </c>
      <c r="L35" s="34">
        <v>5668</v>
      </c>
      <c r="M35" s="35">
        <v>9472</v>
      </c>
      <c r="N35" s="35">
        <v>10548</v>
      </c>
      <c r="O35" s="35">
        <v>10550</v>
      </c>
      <c r="P35" s="35">
        <v>11460</v>
      </c>
      <c r="Q35" s="35">
        <v>12757</v>
      </c>
      <c r="R35" s="35">
        <v>13294</v>
      </c>
      <c r="S35" s="35">
        <v>9617</v>
      </c>
      <c r="T35" s="35">
        <v>11905</v>
      </c>
      <c r="U35" s="35">
        <v>11900</v>
      </c>
      <c r="V35" s="35">
        <v>12839</v>
      </c>
      <c r="W35" s="35">
        <v>14185</v>
      </c>
      <c r="X35" s="35">
        <v>13737</v>
      </c>
      <c r="Y35" s="35">
        <v>14271</v>
      </c>
      <c r="Z35" s="35">
        <v>15406</v>
      </c>
      <c r="AA35" s="35">
        <v>16164</v>
      </c>
      <c r="AB35" s="35">
        <v>15515</v>
      </c>
      <c r="AC35" s="35">
        <v>16652</v>
      </c>
      <c r="AD35" s="35">
        <v>17754</v>
      </c>
      <c r="AE35" s="35">
        <v>16819</v>
      </c>
      <c r="AF35" s="35">
        <v>20103</v>
      </c>
      <c r="AG35" s="35">
        <v>25527</v>
      </c>
      <c r="AH35" s="35">
        <v>21926</v>
      </c>
      <c r="AI35" s="35">
        <v>22662</v>
      </c>
      <c r="AJ35" s="35">
        <v>25887</v>
      </c>
      <c r="AK35" s="35">
        <v>29328</v>
      </c>
      <c r="AL35" s="35">
        <v>35542</v>
      </c>
      <c r="AM35" s="35">
        <v>38017</v>
      </c>
      <c r="AN35" s="36">
        <v>38169</v>
      </c>
      <c r="AO35" s="36">
        <v>39325</v>
      </c>
      <c r="AP35" s="36">
        <v>39512</v>
      </c>
      <c r="AQ35" s="36">
        <v>38976</v>
      </c>
      <c r="AR35" s="36">
        <v>43395</v>
      </c>
      <c r="AS35" s="36">
        <v>42544</v>
      </c>
      <c r="AT35" s="36">
        <v>49434</v>
      </c>
      <c r="AU35" s="36">
        <v>49481</v>
      </c>
      <c r="AV35" s="36">
        <v>42619</v>
      </c>
      <c r="AW35" s="36">
        <v>42293</v>
      </c>
      <c r="AX35" s="36">
        <v>47295</v>
      </c>
      <c r="AY35" s="37"/>
      <c r="AZ35" s="37"/>
      <c r="BA35" s="37"/>
      <c r="BB35" s="37"/>
      <c r="BC35" s="37"/>
      <c r="BD35" s="37"/>
      <c r="BE35" s="37"/>
      <c r="BF35" s="37"/>
      <c r="BG35" s="37"/>
    </row>
    <row r="36" spans="2:59" s="38" customFormat="1" ht="15.75" x14ac:dyDescent="0.2">
      <c r="B36" s="33" t="s">
        <v>70</v>
      </c>
      <c r="C36" s="39">
        <f t="shared" ref="C36:AX36" si="2">C23/C35</f>
        <v>0.24306766445627631</v>
      </c>
      <c r="D36" s="39">
        <f t="shared" si="2"/>
        <v>0.25519289628835468</v>
      </c>
      <c r="E36" s="39">
        <f t="shared" si="2"/>
        <v>0.26823381877022645</v>
      </c>
      <c r="F36" s="39">
        <f t="shared" si="2"/>
        <v>0.29550239670316131</v>
      </c>
      <c r="G36" s="39">
        <f t="shared" si="2"/>
        <v>0.45510051457975992</v>
      </c>
      <c r="H36" s="39">
        <f t="shared" si="2"/>
        <v>0.5184871317829457</v>
      </c>
      <c r="I36" s="39">
        <f t="shared" si="2"/>
        <v>0.51822938359017079</v>
      </c>
      <c r="J36" s="39">
        <f t="shared" si="2"/>
        <v>0.70997066416334198</v>
      </c>
      <c r="K36" s="39">
        <f t="shared" si="2"/>
        <v>0.70863118658107271</v>
      </c>
      <c r="L36" s="39">
        <f t="shared" si="2"/>
        <v>0.77377981651376138</v>
      </c>
      <c r="M36" s="39">
        <f t="shared" si="2"/>
        <v>0.49547150137246615</v>
      </c>
      <c r="N36" s="39">
        <f t="shared" si="2"/>
        <v>0.45000948748577924</v>
      </c>
      <c r="O36" s="39">
        <f t="shared" si="2"/>
        <v>0.32586208445497628</v>
      </c>
      <c r="P36" s="39">
        <f t="shared" si="2"/>
        <v>0.38479788193717268</v>
      </c>
      <c r="Q36" s="39">
        <f t="shared" si="2"/>
        <v>0.37561477972877627</v>
      </c>
      <c r="R36" s="39">
        <f t="shared" si="2"/>
        <v>0.3340727859936814</v>
      </c>
      <c r="S36" s="39">
        <f t="shared" si="2"/>
        <v>0.17264999480087348</v>
      </c>
      <c r="T36" s="39">
        <f t="shared" si="2"/>
        <v>0.21454892902141956</v>
      </c>
      <c r="U36" s="39">
        <f t="shared" si="2"/>
        <v>0.17996961260504202</v>
      </c>
      <c r="V36" s="39">
        <f t="shared" si="2"/>
        <v>0.1744963814159981</v>
      </c>
      <c r="W36" s="39">
        <f t="shared" si="2"/>
        <v>0.18944709199859008</v>
      </c>
      <c r="X36" s="39">
        <f t="shared" si="2"/>
        <v>0.14726650651525078</v>
      </c>
      <c r="Y36" s="39">
        <f t="shared" si="2"/>
        <v>0.15296755658328079</v>
      </c>
      <c r="Z36" s="39">
        <f t="shared" si="2"/>
        <v>0.18285083733610283</v>
      </c>
      <c r="AA36" s="39">
        <f t="shared" si="2"/>
        <v>0.20898292501855975</v>
      </c>
      <c r="AB36" s="39">
        <f t="shared" si="2"/>
        <v>0.17950370609087979</v>
      </c>
      <c r="AC36" s="39">
        <f t="shared" si="2"/>
        <v>0.24225318280086477</v>
      </c>
      <c r="AD36" s="39">
        <f t="shared" si="2"/>
        <v>0.21279711614284105</v>
      </c>
      <c r="AE36" s="39">
        <f t="shared" si="2"/>
        <v>0.14079315060348416</v>
      </c>
      <c r="AF36" s="39">
        <f t="shared" si="2"/>
        <v>0.23130875988658409</v>
      </c>
      <c r="AG36" s="39">
        <f t="shared" si="2"/>
        <v>0.41469816272965881</v>
      </c>
      <c r="AH36" s="39">
        <f t="shared" si="2"/>
        <v>0.28400072972726442</v>
      </c>
      <c r="AI36" s="39">
        <f t="shared" si="2"/>
        <v>0.3146235989762598</v>
      </c>
      <c r="AJ36" s="39">
        <f t="shared" si="2"/>
        <v>0.29651948854637461</v>
      </c>
      <c r="AK36" s="39">
        <f t="shared" si="2"/>
        <v>0.33224222585924712</v>
      </c>
      <c r="AL36" s="39">
        <f t="shared" si="2"/>
        <v>0.40366327162230603</v>
      </c>
      <c r="AM36" s="39">
        <f t="shared" si="2"/>
        <v>0.32248415182681434</v>
      </c>
      <c r="AN36" s="39">
        <f t="shared" si="2"/>
        <v>0.28882077078257223</v>
      </c>
      <c r="AO36" s="39">
        <f t="shared" si="2"/>
        <v>0.30299544818817548</v>
      </c>
      <c r="AP36" s="39">
        <f t="shared" si="2"/>
        <v>0.17128973476412229</v>
      </c>
      <c r="AQ36" s="39">
        <f t="shared" si="2"/>
        <v>0.21623563218390804</v>
      </c>
      <c r="AR36" s="39">
        <f t="shared" si="2"/>
        <v>0.2681414909551792</v>
      </c>
      <c r="AS36" s="39">
        <f t="shared" si="2"/>
        <v>0.18284599473486274</v>
      </c>
      <c r="AT36" s="39">
        <f t="shared" si="2"/>
        <v>0.19375328721123114</v>
      </c>
      <c r="AU36" s="39">
        <f t="shared" si="2"/>
        <v>0.18083708898365028</v>
      </c>
      <c r="AV36" s="39">
        <f t="shared" si="2"/>
        <v>6.544029658133696E-2</v>
      </c>
      <c r="AW36" s="39">
        <f t="shared" si="2"/>
        <v>7.3416404605963159E-2</v>
      </c>
      <c r="AX36" s="39">
        <f t="shared" si="2"/>
        <v>0.10529654297494449</v>
      </c>
      <c r="AY36" s="40"/>
      <c r="AZ36" s="40"/>
      <c r="BA36" s="37"/>
      <c r="BB36" s="37"/>
      <c r="BC36" s="37"/>
      <c r="BD36" s="37"/>
      <c r="BE36" s="37"/>
      <c r="BF36" s="37"/>
      <c r="BG36" s="37"/>
    </row>
    <row r="37" spans="2:59" x14ac:dyDescent="0.2">
      <c r="B37" s="52" t="s">
        <v>3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</row>
    <row r="38" spans="2:59" x14ac:dyDescent="0.2"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</row>
    <row r="39" spans="2:59" x14ac:dyDescent="0.2"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2:59" x14ac:dyDescent="0.2"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</row>
    <row r="41" spans="2:59" x14ac:dyDescent="0.2"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</row>
    <row r="42" spans="2:59" x14ac:dyDescent="0.2"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</row>
    <row r="43" spans="2:59" x14ac:dyDescent="0.2"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</row>
    <row r="44" spans="2:59" x14ac:dyDescent="0.2"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</row>
    <row r="45" spans="2:59" x14ac:dyDescent="0.2">
      <c r="B45" s="41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2:59" x14ac:dyDescent="0.2">
      <c r="B46" s="9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59" x14ac:dyDescent="0.2">
      <c r="B47" s="10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2"/>
      <c r="AA47" s="22"/>
      <c r="AB47" s="22"/>
      <c r="AC47" s="22"/>
      <c r="AD47" s="22"/>
      <c r="AE47" s="22"/>
      <c r="AF47" s="22"/>
      <c r="AG47" s="22"/>
    </row>
    <row r="48" spans="2:59" x14ac:dyDescent="0.2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2"/>
      <c r="N48" s="22"/>
      <c r="O48" s="44"/>
      <c r="P48" s="44"/>
      <c r="Q48" s="44"/>
      <c r="R48" s="44"/>
      <c r="S48" s="44"/>
      <c r="T48" s="44"/>
      <c r="U48" s="44"/>
      <c r="V48" s="44"/>
      <c r="W48" s="22"/>
      <c r="X48" s="22"/>
      <c r="Y48" s="22"/>
      <c r="Z48" s="45"/>
      <c r="AA48" s="22"/>
      <c r="AB48" s="22"/>
      <c r="AC48" s="22"/>
      <c r="AD48" s="22"/>
      <c r="AE48" s="22"/>
      <c r="AF48" s="22"/>
      <c r="AG48" s="22"/>
    </row>
    <row r="49" spans="2:40" x14ac:dyDescent="0.2">
      <c r="B49" s="6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</row>
    <row r="50" spans="2:40" x14ac:dyDescent="0.2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42"/>
      <c r="AA50" s="22"/>
      <c r="AB50" s="22"/>
      <c r="AC50" s="22"/>
      <c r="AD50" s="22"/>
      <c r="AE50" s="22"/>
      <c r="AF50" s="22"/>
      <c r="AG50" s="22"/>
    </row>
    <row r="711" spans="41:48" x14ac:dyDescent="0.2">
      <c r="AO711" s="12"/>
      <c r="AP711" s="12"/>
      <c r="AQ711" s="12"/>
      <c r="AR711" s="12"/>
      <c r="AS711" s="12"/>
      <c r="AT711" s="12"/>
      <c r="AU711" s="12"/>
      <c r="AV711" s="12"/>
    </row>
    <row r="712" spans="41:48" x14ac:dyDescent="0.2">
      <c r="AO712" s="12"/>
      <c r="AP712" s="12"/>
      <c r="AQ712" s="12"/>
      <c r="AR712" s="12"/>
      <c r="AS712" s="12"/>
      <c r="AT712" s="12"/>
      <c r="AU712" s="12"/>
      <c r="AV712" s="12"/>
    </row>
    <row r="713" spans="41:48" x14ac:dyDescent="0.2">
      <c r="AO713" s="12"/>
      <c r="AP713" s="12"/>
      <c r="AQ713" s="12"/>
      <c r="AR713" s="12"/>
      <c r="AS713" s="12"/>
      <c r="AT713" s="12"/>
      <c r="AU713" s="12"/>
      <c r="AV713" s="12"/>
    </row>
    <row r="714" spans="41:48" x14ac:dyDescent="0.2">
      <c r="AO714" s="12"/>
      <c r="AP714" s="12"/>
      <c r="AQ714" s="12"/>
      <c r="AR714" s="12"/>
      <c r="AS714" s="12"/>
      <c r="AT714" s="12"/>
      <c r="AU714" s="12"/>
      <c r="AV714" s="12"/>
    </row>
    <row r="715" spans="41:48" x14ac:dyDescent="0.2">
      <c r="AO715" s="12"/>
      <c r="AP715" s="12"/>
      <c r="AQ715" s="12"/>
      <c r="AR715" s="12"/>
      <c r="AS715" s="12"/>
      <c r="AT715" s="12"/>
      <c r="AU715" s="12"/>
      <c r="AV715" s="12"/>
    </row>
    <row r="716" spans="41:48" x14ac:dyDescent="0.2">
      <c r="AO716" s="12"/>
      <c r="AP716" s="12"/>
      <c r="AQ716" s="12"/>
      <c r="AR716" s="12"/>
      <c r="AS716" s="12"/>
      <c r="AT716" s="12"/>
      <c r="AU716" s="12"/>
      <c r="AV716" s="12"/>
    </row>
    <row r="717" spans="41:48" x14ac:dyDescent="0.2">
      <c r="AO717" s="12"/>
      <c r="AP717" s="12"/>
      <c r="AQ717" s="12"/>
      <c r="AR717" s="12"/>
      <c r="AS717" s="12"/>
      <c r="AT717" s="12"/>
      <c r="AU717" s="12"/>
      <c r="AV717" s="12"/>
    </row>
    <row r="718" spans="41:48" x14ac:dyDescent="0.2">
      <c r="AO718" s="12"/>
      <c r="AP718" s="12"/>
      <c r="AQ718" s="12"/>
      <c r="AR718" s="12"/>
      <c r="AS718" s="12"/>
      <c r="AT718" s="12"/>
      <c r="AU718" s="12"/>
      <c r="AV718" s="12"/>
    </row>
    <row r="719" spans="41:48" x14ac:dyDescent="0.2">
      <c r="AO719" s="12"/>
      <c r="AP719" s="12"/>
      <c r="AQ719" s="12"/>
      <c r="AR719" s="12"/>
      <c r="AS719" s="12"/>
      <c r="AT719" s="12"/>
      <c r="AU719" s="12"/>
      <c r="AV719" s="12"/>
    </row>
    <row r="720" spans="41:48" x14ac:dyDescent="0.2">
      <c r="AO720" s="12"/>
      <c r="AP720" s="12"/>
      <c r="AQ720" s="12"/>
      <c r="AR720" s="12"/>
      <c r="AS720" s="12"/>
      <c r="AT720" s="12"/>
      <c r="AU720" s="12"/>
      <c r="AV720" s="12"/>
    </row>
    <row r="721" spans="2:48" x14ac:dyDescent="0.2">
      <c r="AO721" s="12"/>
      <c r="AP721" s="12"/>
      <c r="AQ721" s="12"/>
      <c r="AR721" s="12"/>
      <c r="AS721" s="12"/>
      <c r="AT721" s="12"/>
      <c r="AU721" s="12"/>
      <c r="AV721" s="12"/>
    </row>
    <row r="722" spans="2:48" x14ac:dyDescent="0.2">
      <c r="AO722" s="12"/>
      <c r="AP722" s="12"/>
      <c r="AQ722" s="12"/>
      <c r="AR722" s="12"/>
      <c r="AS722" s="12"/>
      <c r="AT722" s="12"/>
      <c r="AU722" s="12"/>
      <c r="AV722" s="12"/>
    </row>
    <row r="723" spans="2:48" x14ac:dyDescent="0.2">
      <c r="AO723" s="12"/>
      <c r="AP723" s="12"/>
      <c r="AQ723" s="12"/>
      <c r="AR723" s="12"/>
      <c r="AS723" s="12"/>
      <c r="AT723" s="12"/>
      <c r="AU723" s="12"/>
      <c r="AV723" s="12"/>
    </row>
    <row r="724" spans="2:48" x14ac:dyDescent="0.2">
      <c r="AO724" s="12"/>
      <c r="AP724" s="12"/>
      <c r="AQ724" s="12"/>
      <c r="AR724" s="12"/>
      <c r="AS724" s="12"/>
      <c r="AT724" s="12"/>
      <c r="AU724" s="12"/>
      <c r="AV724" s="12"/>
    </row>
    <row r="725" spans="2:48" x14ac:dyDescent="0.2">
      <c r="AO725" s="12"/>
      <c r="AP725" s="12"/>
      <c r="AQ725" s="12"/>
      <c r="AR725" s="12"/>
      <c r="AS725" s="12"/>
      <c r="AT725" s="12"/>
      <c r="AU725" s="12"/>
      <c r="AV725" s="12"/>
    </row>
    <row r="726" spans="2:48" x14ac:dyDescent="0.2">
      <c r="AO726" s="12"/>
      <c r="AP726" s="12"/>
      <c r="AQ726" s="12"/>
      <c r="AR726" s="12"/>
      <c r="AS726" s="12"/>
      <c r="AT726" s="12"/>
      <c r="AU726" s="12"/>
      <c r="AV726" s="12"/>
    </row>
    <row r="727" spans="2:48" x14ac:dyDescent="0.2">
      <c r="AO727" s="12"/>
      <c r="AP727" s="12"/>
      <c r="AQ727" s="12"/>
      <c r="AR727" s="12"/>
      <c r="AS727" s="12"/>
      <c r="AT727" s="12"/>
      <c r="AU727" s="12"/>
      <c r="AV727" s="12"/>
    </row>
    <row r="728" spans="2:48" x14ac:dyDescent="0.2">
      <c r="AO728" s="12"/>
      <c r="AP728" s="12"/>
      <c r="AQ728" s="12"/>
      <c r="AR728" s="12"/>
      <c r="AS728" s="12"/>
      <c r="AT728" s="12"/>
      <c r="AU728" s="12"/>
      <c r="AV728" s="12"/>
    </row>
    <row r="729" spans="2:48" x14ac:dyDescent="0.2">
      <c r="AO729" s="12"/>
      <c r="AP729" s="12"/>
      <c r="AQ729" s="12"/>
      <c r="AR729" s="12"/>
      <c r="AS729" s="12"/>
      <c r="AT729" s="12"/>
      <c r="AU729" s="12"/>
      <c r="AV729" s="12"/>
    </row>
    <row r="730" spans="2:48" x14ac:dyDescent="0.2">
      <c r="AO730" s="12"/>
      <c r="AP730" s="12"/>
      <c r="AQ730" s="12"/>
      <c r="AR730" s="12"/>
      <c r="AS730" s="12"/>
      <c r="AT730" s="12"/>
      <c r="AU730" s="12"/>
      <c r="AV730" s="12"/>
    </row>
    <row r="731" spans="2:48" x14ac:dyDescent="0.2">
      <c r="AO731" s="12"/>
      <c r="AP731" s="12"/>
      <c r="AQ731" s="12"/>
      <c r="AR731" s="12"/>
      <c r="AS731" s="12"/>
      <c r="AT731" s="12"/>
      <c r="AU731" s="12"/>
      <c r="AV731" s="12"/>
    </row>
    <row r="732" spans="2:48" x14ac:dyDescent="0.2">
      <c r="AO732" s="12"/>
      <c r="AP732" s="12"/>
      <c r="AQ732" s="12"/>
      <c r="AR732" s="12"/>
      <c r="AS732" s="12"/>
      <c r="AT732" s="12"/>
      <c r="AU732" s="12"/>
      <c r="AV732" s="12"/>
    </row>
    <row r="733" spans="2:48" x14ac:dyDescent="0.2"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</row>
    <row r="734" spans="2:48" x14ac:dyDescent="0.2"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</row>
    <row r="735" spans="2:48" x14ac:dyDescent="0.2"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</row>
    <row r="736" spans="2:48" x14ac:dyDescent="0.2"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</row>
    <row r="737" spans="2:48" x14ac:dyDescent="0.2"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</row>
    <row r="738" spans="2:48" x14ac:dyDescent="0.2"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</row>
    <row r="739" spans="2:48" x14ac:dyDescent="0.2"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</row>
    <row r="740" spans="2:48" x14ac:dyDescent="0.2"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</row>
    <row r="741" spans="2:48" x14ac:dyDescent="0.2"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</row>
    <row r="742" spans="2:48" x14ac:dyDescent="0.2"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</row>
    <row r="743" spans="2:48" x14ac:dyDescent="0.2"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</row>
    <row r="744" spans="2:48" x14ac:dyDescent="0.2"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</row>
    <row r="745" spans="2:48" x14ac:dyDescent="0.2"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</row>
    <row r="746" spans="2:48" x14ac:dyDescent="0.2"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</row>
    <row r="747" spans="2:48" x14ac:dyDescent="0.2"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</row>
    <row r="748" spans="2:48" x14ac:dyDescent="0.2"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</row>
    <row r="749" spans="2:48" x14ac:dyDescent="0.2"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</row>
    <row r="750" spans="2:48" x14ac:dyDescent="0.2"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</row>
    <row r="751" spans="2:48" x14ac:dyDescent="0.2"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</row>
    <row r="752" spans="2:48" x14ac:dyDescent="0.2"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</row>
    <row r="753" spans="2:48" x14ac:dyDescent="0.2"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</row>
    <row r="754" spans="2:48" x14ac:dyDescent="0.2"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</row>
    <row r="755" spans="2:48" x14ac:dyDescent="0.2"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</row>
    <row r="756" spans="2:48" x14ac:dyDescent="0.2"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</row>
    <row r="757" spans="2:48" x14ac:dyDescent="0.2"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</row>
    <row r="758" spans="2:48" x14ac:dyDescent="0.2"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</row>
    <row r="759" spans="2:48" x14ac:dyDescent="0.2"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</row>
    <row r="760" spans="2:48" x14ac:dyDescent="0.2"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</row>
    <row r="761" spans="2:48" x14ac:dyDescent="0.2"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</row>
    <row r="762" spans="2:48" x14ac:dyDescent="0.2"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</row>
    <row r="763" spans="2:48" x14ac:dyDescent="0.2"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</row>
    <row r="764" spans="2:48" x14ac:dyDescent="0.2"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</row>
    <row r="765" spans="2:48" x14ac:dyDescent="0.2"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</row>
    <row r="766" spans="2:48" x14ac:dyDescent="0.2"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</row>
    <row r="767" spans="2:48" x14ac:dyDescent="0.2"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</row>
    <row r="768" spans="2:48" x14ac:dyDescent="0.2"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</row>
    <row r="769" spans="2:48" x14ac:dyDescent="0.2"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</row>
    <row r="770" spans="2:48" x14ac:dyDescent="0.2"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</row>
    <row r="771" spans="2:48" x14ac:dyDescent="0.2"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</row>
    <row r="772" spans="2:48" x14ac:dyDescent="0.2"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</row>
    <row r="773" spans="2:48" x14ac:dyDescent="0.2"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</row>
    <row r="774" spans="2:48" x14ac:dyDescent="0.2"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</row>
    <row r="775" spans="2:48" x14ac:dyDescent="0.2"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</row>
    <row r="776" spans="2:48" x14ac:dyDescent="0.2"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</row>
    <row r="777" spans="2:48" x14ac:dyDescent="0.2"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</row>
    <row r="778" spans="2:48" x14ac:dyDescent="0.2"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</row>
    <row r="779" spans="2:48" x14ac:dyDescent="0.2"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</row>
    <row r="780" spans="2:48" x14ac:dyDescent="0.2"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</row>
    <row r="781" spans="2:48" x14ac:dyDescent="0.2"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</row>
    <row r="782" spans="2:48" x14ac:dyDescent="0.2"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</row>
    <row r="783" spans="2:48" x14ac:dyDescent="0.2"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</row>
    <row r="784" spans="2:48" x14ac:dyDescent="0.2"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</row>
    <row r="785" spans="2:48" x14ac:dyDescent="0.2"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</row>
    <row r="786" spans="2:48" x14ac:dyDescent="0.2"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</row>
    <row r="787" spans="2:48" x14ac:dyDescent="0.2"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</row>
    <row r="788" spans="2:48" x14ac:dyDescent="0.2"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</row>
    <row r="789" spans="2:48" x14ac:dyDescent="0.2"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</row>
    <row r="790" spans="2:48" x14ac:dyDescent="0.2"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</row>
    <row r="791" spans="2:48" x14ac:dyDescent="0.2"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</row>
    <row r="792" spans="2:48" x14ac:dyDescent="0.2"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</row>
    <row r="793" spans="2:48" x14ac:dyDescent="0.2"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</row>
    <row r="794" spans="2:48" x14ac:dyDescent="0.2"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</row>
    <row r="795" spans="2:48" x14ac:dyDescent="0.2"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</row>
    <row r="796" spans="2:48" x14ac:dyDescent="0.2"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</row>
    <row r="797" spans="2:48" x14ac:dyDescent="0.2"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</row>
    <row r="798" spans="2:48" x14ac:dyDescent="0.2"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</row>
    <row r="799" spans="2:48" x14ac:dyDescent="0.2"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</row>
    <row r="800" spans="2:48" x14ac:dyDescent="0.2"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</row>
    <row r="801" spans="2:48" x14ac:dyDescent="0.2"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</row>
    <row r="802" spans="2:48" x14ac:dyDescent="0.2"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</row>
    <row r="803" spans="2:48" x14ac:dyDescent="0.2"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</row>
    <row r="804" spans="2:48" x14ac:dyDescent="0.2"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</row>
    <row r="805" spans="2:48" x14ac:dyDescent="0.2"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</row>
    <row r="806" spans="2:48" x14ac:dyDescent="0.2"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</row>
    <row r="807" spans="2:48" x14ac:dyDescent="0.2"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</row>
    <row r="808" spans="2:48" x14ac:dyDescent="0.2"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</row>
    <row r="809" spans="2:48" x14ac:dyDescent="0.2"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</row>
    <row r="810" spans="2:48" x14ac:dyDescent="0.2"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</row>
    <row r="811" spans="2:48" x14ac:dyDescent="0.2"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</row>
    <row r="812" spans="2:48" x14ac:dyDescent="0.2"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</row>
    <row r="813" spans="2:48" x14ac:dyDescent="0.2"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</row>
    <row r="814" spans="2:48" x14ac:dyDescent="0.2"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</row>
    <row r="815" spans="2:48" x14ac:dyDescent="0.2"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</row>
    <row r="816" spans="2:48" x14ac:dyDescent="0.2"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</row>
    <row r="817" spans="2:48" x14ac:dyDescent="0.2"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</row>
    <row r="818" spans="2:48" x14ac:dyDescent="0.2"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</row>
    <row r="819" spans="2:48" x14ac:dyDescent="0.2"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</row>
    <row r="820" spans="2:48" x14ac:dyDescent="0.2"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</row>
    <row r="821" spans="2:48" x14ac:dyDescent="0.2"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</row>
    <row r="822" spans="2:48" x14ac:dyDescent="0.2"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</row>
    <row r="823" spans="2:48" x14ac:dyDescent="0.2"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</row>
    <row r="824" spans="2:48" x14ac:dyDescent="0.2"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</row>
    <row r="825" spans="2:48" x14ac:dyDescent="0.2"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</row>
    <row r="826" spans="2:48" x14ac:dyDescent="0.2"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</row>
    <row r="827" spans="2:48" x14ac:dyDescent="0.2"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</row>
    <row r="828" spans="2:48" x14ac:dyDescent="0.2"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</row>
    <row r="829" spans="2:48" x14ac:dyDescent="0.2"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</row>
    <row r="830" spans="2:48" x14ac:dyDescent="0.2"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</row>
    <row r="831" spans="2:48" x14ac:dyDescent="0.2"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</row>
    <row r="832" spans="2:48" x14ac:dyDescent="0.2"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</row>
    <row r="833" spans="2:48" x14ac:dyDescent="0.2"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</row>
    <row r="834" spans="2:48" x14ac:dyDescent="0.2"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</row>
    <row r="835" spans="2:48" x14ac:dyDescent="0.2"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</row>
    <row r="836" spans="2:48" x14ac:dyDescent="0.2"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</row>
    <row r="837" spans="2:48" x14ac:dyDescent="0.2"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</row>
    <row r="838" spans="2:48" x14ac:dyDescent="0.2"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</row>
    <row r="839" spans="2:48" x14ac:dyDescent="0.2"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</row>
    <row r="840" spans="2:48" x14ac:dyDescent="0.2"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</row>
    <row r="841" spans="2:48" x14ac:dyDescent="0.2"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</row>
    <row r="842" spans="2:48" x14ac:dyDescent="0.2"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</row>
    <row r="843" spans="2:48" x14ac:dyDescent="0.2"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</row>
    <row r="844" spans="2:48" x14ac:dyDescent="0.2"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</row>
    <row r="845" spans="2:48" x14ac:dyDescent="0.2"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</row>
    <row r="846" spans="2:48" x14ac:dyDescent="0.2"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</row>
    <row r="847" spans="2:48" x14ac:dyDescent="0.2"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</row>
    <row r="848" spans="2:48" x14ac:dyDescent="0.2"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</row>
    <row r="849" spans="2:48" x14ac:dyDescent="0.2"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</row>
    <row r="850" spans="2:48" x14ac:dyDescent="0.2"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</row>
    <row r="851" spans="2:48" x14ac:dyDescent="0.2"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</row>
    <row r="852" spans="2:48" x14ac:dyDescent="0.2"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</row>
    <row r="853" spans="2:48" x14ac:dyDescent="0.2"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</row>
    <row r="854" spans="2:48" x14ac:dyDescent="0.2"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</row>
    <row r="855" spans="2:48" x14ac:dyDescent="0.2"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</row>
    <row r="856" spans="2:48" x14ac:dyDescent="0.2"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</row>
    <row r="857" spans="2:48" x14ac:dyDescent="0.2"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</row>
    <row r="858" spans="2:48" x14ac:dyDescent="0.2"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</row>
    <row r="859" spans="2:48" x14ac:dyDescent="0.2"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</row>
    <row r="860" spans="2:48" x14ac:dyDescent="0.2"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</row>
    <row r="861" spans="2:48" x14ac:dyDescent="0.2"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</row>
    <row r="862" spans="2:48" x14ac:dyDescent="0.2"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</row>
    <row r="863" spans="2:48" x14ac:dyDescent="0.2"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</row>
    <row r="864" spans="2:48" x14ac:dyDescent="0.2"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</row>
    <row r="865" spans="2:48" x14ac:dyDescent="0.2"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</row>
    <row r="866" spans="2:48" x14ac:dyDescent="0.2"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</row>
    <row r="867" spans="2:48" x14ac:dyDescent="0.2"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</row>
    <row r="868" spans="2:48" x14ac:dyDescent="0.2"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</row>
    <row r="869" spans="2:48" x14ac:dyDescent="0.2"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</row>
    <row r="870" spans="2:48" x14ac:dyDescent="0.2"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</row>
    <row r="871" spans="2:48" x14ac:dyDescent="0.2"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</row>
    <row r="872" spans="2:48" x14ac:dyDescent="0.2"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</row>
    <row r="873" spans="2:48" x14ac:dyDescent="0.2"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</row>
    <row r="874" spans="2:48" x14ac:dyDescent="0.2"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</row>
    <row r="875" spans="2:48" x14ac:dyDescent="0.2"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</row>
    <row r="876" spans="2:48" x14ac:dyDescent="0.2"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</row>
    <row r="877" spans="2:48" x14ac:dyDescent="0.2"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</row>
    <row r="878" spans="2:48" x14ac:dyDescent="0.2"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</row>
    <row r="879" spans="2:48" x14ac:dyDescent="0.2"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</row>
    <row r="880" spans="2:48" x14ac:dyDescent="0.2"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</row>
    <row r="881" spans="2:48" x14ac:dyDescent="0.2"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</row>
    <row r="882" spans="2:48" x14ac:dyDescent="0.2"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</row>
    <row r="883" spans="2:48" x14ac:dyDescent="0.2"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</row>
    <row r="884" spans="2:48" x14ac:dyDescent="0.2"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</row>
    <row r="885" spans="2:48" x14ac:dyDescent="0.2"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</row>
    <row r="886" spans="2:48" x14ac:dyDescent="0.2"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</row>
    <row r="887" spans="2:48" x14ac:dyDescent="0.2"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</row>
    <row r="888" spans="2:48" x14ac:dyDescent="0.2"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</row>
    <row r="889" spans="2:48" x14ac:dyDescent="0.2"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</row>
    <row r="890" spans="2:48" x14ac:dyDescent="0.2"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</row>
    <row r="891" spans="2:48" x14ac:dyDescent="0.2"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</row>
    <row r="892" spans="2:48" x14ac:dyDescent="0.2"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</row>
    <row r="893" spans="2:48" x14ac:dyDescent="0.2"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</row>
    <row r="894" spans="2:48" x14ac:dyDescent="0.2"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</row>
    <row r="895" spans="2:48" x14ac:dyDescent="0.2"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</row>
    <row r="896" spans="2:48" x14ac:dyDescent="0.2"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</row>
    <row r="897" spans="2:48" x14ac:dyDescent="0.2"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</row>
    <row r="898" spans="2:48" x14ac:dyDescent="0.2"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</row>
    <row r="899" spans="2:48" x14ac:dyDescent="0.2"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</row>
    <row r="900" spans="2:48" x14ac:dyDescent="0.2"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</row>
    <row r="901" spans="2:48" x14ac:dyDescent="0.2"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</row>
    <row r="902" spans="2:48" x14ac:dyDescent="0.2"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</row>
    <row r="903" spans="2:48" x14ac:dyDescent="0.2"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</row>
    <row r="904" spans="2:48" x14ac:dyDescent="0.2"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</row>
    <row r="905" spans="2:48" x14ac:dyDescent="0.2"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</row>
    <row r="906" spans="2:48" x14ac:dyDescent="0.2"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</row>
    <row r="907" spans="2:48" x14ac:dyDescent="0.2"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</row>
    <row r="908" spans="2:48" x14ac:dyDescent="0.2"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</row>
    <row r="909" spans="2:48" x14ac:dyDescent="0.2"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</row>
    <row r="910" spans="2:48" x14ac:dyDescent="0.2"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</row>
    <row r="911" spans="2:48" x14ac:dyDescent="0.2"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</row>
    <row r="912" spans="2:48" x14ac:dyDescent="0.2"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</row>
    <row r="913" spans="2:40" x14ac:dyDescent="0.2"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</row>
    <row r="914" spans="2:40" x14ac:dyDescent="0.2"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</row>
    <row r="915" spans="2:40" x14ac:dyDescent="0.2"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</row>
    <row r="916" spans="2:40" x14ac:dyDescent="0.2"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</row>
    <row r="917" spans="2:40" x14ac:dyDescent="0.2"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</row>
    <row r="918" spans="2:40" x14ac:dyDescent="0.2"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</row>
    <row r="919" spans="2:40" x14ac:dyDescent="0.2"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</row>
    <row r="920" spans="2:40" x14ac:dyDescent="0.2"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</row>
    <row r="921" spans="2:40" x14ac:dyDescent="0.2"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</row>
    <row r="922" spans="2:40" x14ac:dyDescent="0.2"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</row>
  </sheetData>
  <conditionalFormatting sqref="AL14:AY22">
    <cfRule type="cellIs" dxfId="4" priority="5" operator="lessThan">
      <formula>0</formula>
    </cfRule>
  </conditionalFormatting>
  <conditionalFormatting sqref="C25:BN34">
    <cfRule type="cellIs" dxfId="3" priority="4" operator="lessThan">
      <formula>0</formula>
    </cfRule>
  </conditionalFormatting>
  <conditionalFormatting sqref="J17:Y21">
    <cfRule type="cellIs" dxfId="2" priority="3" operator="lessThan">
      <formula>0</formula>
    </cfRule>
  </conditionalFormatting>
  <conditionalFormatting sqref="Z18:AK22">
    <cfRule type="cellIs" dxfId="1" priority="2" operator="lessThan">
      <formula>0</formula>
    </cfRule>
  </conditionalFormatting>
  <conditionalFormatting sqref="E17:J21">
    <cfRule type="cellIs" dxfId="0" priority="1" operator="lessThan">
      <formula>0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 Resource Revenue </vt:lpstr>
      <vt:lpstr>Sheet1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larysa.wozna</dc:creator>
  <cp:lastModifiedBy>lynn.mcintosh</cp:lastModifiedBy>
  <dcterms:created xsi:type="dcterms:W3CDTF">2018-10-03T21:15:16Z</dcterms:created>
  <dcterms:modified xsi:type="dcterms:W3CDTF">2018-10-03T21:53:03Z</dcterms:modified>
</cp:coreProperties>
</file>