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ERGY\Communications\WEBSITES\Alberta.ca Migration\"/>
    </mc:Choice>
  </mc:AlternateContent>
  <bookViews>
    <workbookView xWindow="0" yWindow="0" windowWidth="25200" windowHeight="11850"/>
  </bookViews>
  <sheets>
    <sheet name="AB Resource Revenue since 1970 " sheetId="1" r:id="rId1"/>
  </sheets>
  <externalReferences>
    <externalReference r:id="rId2"/>
    <externalReference r:id="rId3"/>
    <externalReference r:id="rId4"/>
    <externalReference r:id="rId5"/>
  </externalReferences>
  <definedNames>
    <definedName name="\I">#REF!</definedName>
    <definedName name="\P">#REF!</definedName>
    <definedName name="\S">'[1]1974-1989'!#REF!</definedName>
    <definedName name="__123Graph_AABDRILL" hidden="1">#REF!</definedName>
    <definedName name="__123Graph_BABDRILL" hidden="1">#REF!</definedName>
    <definedName name="__123Graph_XABDRILL" hidden="1">#REF!</definedName>
    <definedName name="_1__123Graph_ACHART_1" hidden="1">[2]Annual!$C$9:$C$16</definedName>
    <definedName name="_1__123Graph_ACHART_2" hidden="1">#REF!</definedName>
    <definedName name="_1__123Graph_ADRILLING_ACT" hidden="1">'[3]AEUB Ann. Wlls'!$E$38:$E$54</definedName>
    <definedName name="_10__123Graph_ECHART_2" hidden="1">[2]Category!$C$81:$N$81</definedName>
    <definedName name="_11__123Graph_FCHART_1" hidden="1">[2]Annual!$H$9:$H$16</definedName>
    <definedName name="_12__123Graph_FCHART_2" hidden="1">[2]Category!$C$82:$N$82</definedName>
    <definedName name="_2__123Graph_ACHART_2" hidden="1">[2]Category!$C$77:$N$77</definedName>
    <definedName name="_2__123Graph_ADRILLING_ACT" hidden="1">'[3]AEUB Ann. Wlls'!$E$38:$E$54</definedName>
    <definedName name="_2__123Graph_BCHART_1" hidden="1">#REF!</definedName>
    <definedName name="_2__123Graph_BCHART_2" hidden="1">#REF!</definedName>
    <definedName name="_3__123Graph_BCHART_1" hidden="1">[2]Annual!$D$9:$D$16</definedName>
    <definedName name="_3__123Graph_BCHART_2" hidden="1">#REF!</definedName>
    <definedName name="_3__123Graph_BDRILLING_ACT" hidden="1">'[3]AEUB Ann. Wlls'!$J$38:$J$54</definedName>
    <definedName name="_3__123Graph_CCHART_2" hidden="1">#REF!</definedName>
    <definedName name="_4__123Graph_BCHART_2" hidden="1">[2]Category!$C$78:$N$78</definedName>
    <definedName name="_4__123Graph_BDRILLING_ACT" hidden="1">'[3]AEUB Ann. Wlls'!$J$38:$J$54</definedName>
    <definedName name="_4__123Graph_CCHART_1" hidden="1">#REF!</definedName>
    <definedName name="_4__123Graph_DCHART_2" hidden="1">#REF!</definedName>
    <definedName name="_5__123Graph_CCHART_1" hidden="1">[2]Annual!$E$9:$E$16</definedName>
    <definedName name="_5__123Graph_CCHART_2" hidden="1">#REF!</definedName>
    <definedName name="_5__123Graph_ECHART_1" hidden="1">#REF!</definedName>
    <definedName name="_5__123Graph_ECHART_2" hidden="1">#REF!</definedName>
    <definedName name="_6__123Graph_CCHART_2" hidden="1">[2]Category!$C$79:$N$79</definedName>
    <definedName name="_6__123Graph_DCHART_2" hidden="1">#REF!</definedName>
    <definedName name="_6__123Graph_FCHART_1" hidden="1">#REF!</definedName>
    <definedName name="_6__123Graph_FCHART_2" hidden="1">#REF!</definedName>
    <definedName name="_7__123Graph_DCHART_1" hidden="1">[2]Annual!$F$9:$F$16</definedName>
    <definedName name="_7__123Graph_ECHART_2" hidden="1">#REF!</definedName>
    <definedName name="_8__123Graph_DCHART_2" hidden="1">[2]Category!$C$80:$N$80</definedName>
    <definedName name="_8__123Graph_FCHART_2" hidden="1">#REF!</definedName>
    <definedName name="_8__123Graph_XCHART_1" hidden="1">#REF!</definedName>
    <definedName name="_9__123Graph_ECHART_1" hidden="1">[2]Annual!$G$9:$G$16</definedName>
    <definedName name="_9__123Graph_XCHART_1" hidden="1">#REF!</definedName>
    <definedName name="_90_91">'[1]1974-1989'!#REF!</definedName>
    <definedName name="_92_93">'[1]1974-1989'!#REF!</definedName>
    <definedName name="_93_94">'[1]1974-1989'!#REF!</definedName>
    <definedName name="_Order1" hidden="1">0</definedName>
    <definedName name="_Order2" hidden="1">0</definedName>
    <definedName name="aa">#REF!</definedName>
    <definedName name="ANNAV">#REF!</definedName>
    <definedName name="ANNDR">#REF!</definedName>
    <definedName name="ANNDRILL">#REF!</definedName>
    <definedName name="ANNUTIL">#REF!</definedName>
    <definedName name="APRDRILL">#REF!</definedName>
    <definedName name="AUGDRILL">#REF!</definedName>
    <definedName name="DATE">'[1]1974-1989'!#REF!</definedName>
    <definedName name="DECDRILL">#REF!</definedName>
    <definedName name="dfasd">#REF!</definedName>
    <definedName name="dsfsdaf">#REF!</definedName>
    <definedName name="ECanada">'[4]CAPP Drilling Data '!#REF!</definedName>
    <definedName name="FEB_NL">#REF!</definedName>
    <definedName name="FEBDRILL">#REF!</definedName>
    <definedName name="INIT">#REF!</definedName>
    <definedName name="JAN_NL">#REF!</definedName>
    <definedName name="JANDRILL">#REF!</definedName>
    <definedName name="JULDRILL">#REF!</definedName>
    <definedName name="JUNDRILL">#REF!</definedName>
    <definedName name="LEAP">#REF!</definedName>
    <definedName name="MAR_NL">#REF!</definedName>
    <definedName name="MARDRILL">#REF!</definedName>
    <definedName name="MAYDRILL">#REF!</definedName>
    <definedName name="MB">'[4]CAPP Drilling Data '!#REF!</definedName>
    <definedName name="MINISTER">#REF!</definedName>
    <definedName name="MNTH50_64">#REF!</definedName>
    <definedName name="MNTH65_79">#REF!</definedName>
    <definedName name="MONTH">#REF!</definedName>
    <definedName name="NB">'[4]CAPP Drilling Data '!#REF!</definedName>
    <definedName name="new">#REF!</definedName>
    <definedName name="NF">'[4]CAPP Drilling Data '!#REF!</definedName>
    <definedName name="NONLEAP">#REF!</definedName>
    <definedName name="NOVDRILL">#REF!</definedName>
    <definedName name="NS">'[4]CAPP Drilling Data '!#REF!</definedName>
    <definedName name="o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OCTDRILL">#REF!</definedName>
    <definedName name="OffshoreNF">'[4]CAPP Drilling Data '!#REF!</definedName>
    <definedName name="OffshoreNS">'[4]CAPP Drilling Data '!#REF!</definedName>
    <definedName name="ON">'[4]CAPP Drilling Data '!#REF!</definedName>
    <definedName name="PQ">'[4]CAPP Drilling Data '!#REF!</definedName>
    <definedName name="PRINT">'[1]1974-1989'!#REF!</definedName>
    <definedName name="Print1">#REF!</definedName>
    <definedName name="PUBLIC">#REF!</definedName>
    <definedName name="QTR">#REF!</definedName>
    <definedName name="SEPDRILL">#REF!</definedName>
    <definedName name="shortterm.ema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1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2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2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3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4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TAB_JOBS">#REF!</definedName>
    <definedName name="Territories">'[4]CAPP Drilling Data '!#REF!</definedName>
    <definedName name="TIME">'[1]1974-1989'!#REF!</definedName>
    <definedName name="TOTAL1">#REF!</definedName>
    <definedName name="WCanada">'[4]CAPP Drilling Data '!#REF!</definedName>
    <definedName name="WEEK">#REF!</definedName>
    <definedName name="WK92_93">#REF!</definedName>
    <definedName name="wvu.ejnorm.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1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2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2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3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4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zdv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55" i="1" l="1"/>
  <c r="AY55" i="1"/>
  <c r="AX55" i="1"/>
  <c r="AZ48" i="1"/>
  <c r="AZ52" i="1" s="1"/>
  <c r="AY48" i="1"/>
  <c r="AX48" i="1"/>
  <c r="AW55" i="1" l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M50" i="1"/>
  <c r="L50" i="1"/>
  <c r="K50" i="1"/>
  <c r="J50" i="1"/>
  <c r="I50" i="1"/>
  <c r="H50" i="1"/>
  <c r="E50" i="1"/>
  <c r="D50" i="1"/>
  <c r="C50" i="1"/>
  <c r="AW48" i="1"/>
  <c r="AW52" i="1" s="1"/>
  <c r="AV48" i="1"/>
  <c r="AV52" i="1" s="1"/>
  <c r="AU48" i="1"/>
  <c r="AU52" i="1" s="1"/>
  <c r="AT48" i="1"/>
  <c r="AT52" i="1" s="1"/>
  <c r="AS48" i="1"/>
  <c r="AS52" i="1" s="1"/>
  <c r="AR48" i="1"/>
  <c r="AR52" i="1" s="1"/>
  <c r="AQ48" i="1"/>
  <c r="AQ52" i="1" s="1"/>
  <c r="AP48" i="1"/>
  <c r="AP52" i="1" s="1"/>
  <c r="AO48" i="1"/>
  <c r="AO52" i="1" s="1"/>
  <c r="AN48" i="1"/>
  <c r="AN52" i="1" s="1"/>
  <c r="AM48" i="1"/>
  <c r="AL48" i="1"/>
  <c r="AL52" i="1" s="1"/>
  <c r="AK48" i="1"/>
  <c r="AK52" i="1" s="1"/>
  <c r="AJ48" i="1"/>
  <c r="AJ52" i="1" s="1"/>
  <c r="AI48" i="1"/>
  <c r="AI52" i="1" s="1"/>
  <c r="AH48" i="1"/>
  <c r="AH52" i="1" s="1"/>
  <c r="AG48" i="1"/>
  <c r="AG52" i="1" s="1"/>
  <c r="AF48" i="1"/>
  <c r="AF52" i="1" s="1"/>
  <c r="AE48" i="1"/>
  <c r="AE52" i="1" s="1"/>
  <c r="AD48" i="1"/>
  <c r="AD52" i="1" s="1"/>
  <c r="AC48" i="1"/>
  <c r="AC52" i="1" s="1"/>
  <c r="AB48" i="1"/>
  <c r="AB52" i="1" s="1"/>
  <c r="AA48" i="1"/>
  <c r="AA52" i="1" s="1"/>
  <c r="Z48" i="1"/>
  <c r="Z52" i="1" s="1"/>
  <c r="Y48" i="1"/>
  <c r="Y52" i="1" s="1"/>
  <c r="X48" i="1"/>
  <c r="X52" i="1" s="1"/>
  <c r="W48" i="1"/>
  <c r="W52" i="1" s="1"/>
  <c r="V48" i="1"/>
  <c r="V52" i="1" s="1"/>
  <c r="U48" i="1"/>
  <c r="U52" i="1" s="1"/>
  <c r="T48" i="1"/>
  <c r="T52" i="1" s="1"/>
  <c r="S48" i="1"/>
  <c r="S52" i="1" s="1"/>
  <c r="R48" i="1"/>
  <c r="R52" i="1" s="1"/>
  <c r="Q48" i="1"/>
  <c r="Q52" i="1" s="1"/>
  <c r="P48" i="1"/>
  <c r="P52" i="1" s="1"/>
  <c r="O48" i="1"/>
  <c r="O52" i="1" s="1"/>
  <c r="N48" i="1"/>
  <c r="N52" i="1" s="1"/>
  <c r="M48" i="1"/>
  <c r="M52" i="1" s="1"/>
  <c r="L48" i="1"/>
  <c r="K48" i="1"/>
  <c r="J48" i="1"/>
  <c r="I48" i="1"/>
  <c r="I52" i="1" s="1"/>
  <c r="H48" i="1"/>
  <c r="G48" i="1"/>
  <c r="G52" i="1" s="1"/>
  <c r="F48" i="1"/>
  <c r="F52" i="1" s="1"/>
  <c r="E48" i="1"/>
  <c r="D48" i="1"/>
  <c r="C48" i="1"/>
  <c r="AM40" i="1"/>
  <c r="L39" i="1"/>
  <c r="K39" i="1"/>
  <c r="J39" i="1"/>
  <c r="I39" i="1"/>
  <c r="H39" i="1"/>
  <c r="AM38" i="1"/>
  <c r="L38" i="1"/>
  <c r="K38" i="1"/>
  <c r="J38" i="1"/>
  <c r="I38" i="1"/>
  <c r="H38" i="1"/>
  <c r="G38" i="1"/>
  <c r="F38" i="1"/>
  <c r="E38" i="1"/>
  <c r="D38" i="1"/>
  <c r="C38" i="1"/>
  <c r="AP37" i="1"/>
  <c r="AO37" i="1"/>
  <c r="AM37" i="1"/>
  <c r="I37" i="1"/>
  <c r="H37" i="1"/>
  <c r="D37" i="1"/>
  <c r="C37" i="1"/>
  <c r="AM36" i="1"/>
  <c r="L36" i="1"/>
  <c r="K36" i="1"/>
  <c r="J36" i="1"/>
  <c r="I36" i="1"/>
  <c r="H36" i="1"/>
  <c r="D36" i="1"/>
  <c r="C36" i="1"/>
  <c r="AM35" i="1"/>
  <c r="BN12" i="1"/>
  <c r="BN11" i="1"/>
  <c r="BN10" i="1"/>
  <c r="BN9" i="1"/>
  <c r="BN3" i="1"/>
  <c r="BN2" i="1"/>
  <c r="R2" i="1"/>
  <c r="H52" i="1" l="1"/>
  <c r="L52" i="1"/>
  <c r="D52" i="1"/>
  <c r="J52" i="1"/>
  <c r="E52" i="1"/>
  <c r="K52" i="1"/>
  <c r="C52" i="1"/>
  <c r="AM52" i="1"/>
</calcChain>
</file>

<file path=xl/sharedStrings.xml><?xml version="1.0" encoding="utf-8"?>
<sst xmlns="http://schemas.openxmlformats.org/spreadsheetml/2006/main" count="81" uniqueCount="78">
  <si>
    <t>data for charts - don’t delete</t>
  </si>
  <si>
    <t>Last Update:</t>
  </si>
  <si>
    <t>Natural Gas &amp; By-product</t>
  </si>
  <si>
    <t xml:space="preserve">Source: GOA - www.alberta.ca/government-and-ministry-annual-reports.aspx     </t>
  </si>
  <si>
    <t xml:space="preserve">Conventional Oil </t>
  </si>
  <si>
    <t>Bitumen</t>
  </si>
  <si>
    <t xml:space="preserve">Coal </t>
  </si>
  <si>
    <t>Bonuses &amp; Sales of Crown Leases</t>
  </si>
  <si>
    <t>Rentals &amp; Fees</t>
  </si>
  <si>
    <t>RESOURCE REVENUE  ($ Millions)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</si>
  <si>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</si>
  <si>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</si>
  <si>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</si>
  <si>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</si>
  <si>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</si>
  <si>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</si>
  <si>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</si>
  <si>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</si>
  <si>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</si>
  <si>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</si>
  <si>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</si>
  <si>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</si>
  <si>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</si>
  <si>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</si>
  <si>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</si>
  <si>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</si>
  <si>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</si>
  <si>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</si>
  <si>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</si>
  <si>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</si>
  <si>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</si>
  <si>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</si>
  <si>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</si>
  <si>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</si>
  <si>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</si>
  <si>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</si>
  <si>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</si>
  <si>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</si>
  <si>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</si>
  <si>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</si>
  <si>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</si>
  <si>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</si>
  <si>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</si>
  <si>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</si>
  <si>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</si>
  <si>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</si>
  <si>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</si>
  <si>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</si>
  <si>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</si>
  <si>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</si>
  <si>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</si>
  <si>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</si>
  <si>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</si>
  <si>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</si>
  <si>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</si>
  <si>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</si>
  <si>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</si>
  <si>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</si>
  <si>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</si>
  <si>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Natural Gas &amp; By-product Royalty</t>
  </si>
  <si>
    <t>Conventional Oil Royalty</t>
  </si>
  <si>
    <t>Oil Sands Royalty</t>
  </si>
  <si>
    <t>Coal Royalty</t>
  </si>
  <si>
    <t>Special Royalty Features (for 2009/10 and 2010/11 is the Energy Industry Drilling Stimulus program</t>
  </si>
  <si>
    <t>ARTC</t>
  </si>
  <si>
    <t>Non Renewable Resource Revenue</t>
  </si>
  <si>
    <t>Transfer to Heritage Fund</t>
  </si>
  <si>
    <t>Gas Rebates</t>
  </si>
  <si>
    <t>Net Non Renewable Resource Revenue</t>
  </si>
  <si>
    <t>Freehold Mineral Tax</t>
  </si>
  <si>
    <t>Departmental Revenue</t>
  </si>
  <si>
    <t>Total Government Revenue</t>
  </si>
  <si>
    <t>Resouce Revenue as % of Total Revenue</t>
  </si>
  <si>
    <t>FOR MORE INFORMATION PLEASE CONTACT:</t>
  </si>
  <si>
    <t>ALEXEI JERNOV, STATISTICS AND ROYALTY ANALYTICS MANAGER   (780) 644 - 1278</t>
  </si>
  <si>
    <t>Alberta Resource Revenue from 1970/71 to 2019/20</t>
  </si>
  <si>
    <t>2019/20</t>
  </si>
  <si>
    <t xml:space="preserve">Please note that totals may not add up due to rounding.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</si>
</sst>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#,##0.000"/>
    <numFmt numFmtId="167" formatCode="&quot;$&quot;#,##0"/>
    <numFmt numFmtId="168" formatCode="0.00_)"/>
  </numFmts>
  <fonts count="24" x14ac:knownFonts="1">
    <font>
      <sz val="10"/>
      <color theme="1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1"/>
      <color indexed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0" fontId="1" fillId="2" borderId="0" xfId="3" applyFont="1" applyFill="1" applyBorder="1"/>
    <xf numFmtId="0" fontId="1" fillId="3" borderId="0" xfId="3" applyFont="1" applyFill="1" applyBorder="1"/>
    <xf numFmtId="0" fontId="2" fillId="2" borderId="0" xfId="3" applyFont="1" applyFill="1" applyBorder="1"/>
    <xf numFmtId="0" fontId="3" fillId="2" borderId="0" xfId="3" applyFont="1" applyFill="1" applyBorder="1"/>
    <xf numFmtId="0" fontId="4" fillId="2" borderId="0" xfId="3" applyFont="1" applyFill="1" applyBorder="1" applyAlignment="1">
      <alignment horizontal="right"/>
    </xf>
    <xf numFmtId="14" fontId="4" fillId="2" borderId="0" xfId="3" applyNumberFormat="1" applyFont="1" applyFill="1" applyBorder="1"/>
    <xf numFmtId="164" fontId="1" fillId="3" borderId="0" xfId="3" applyNumberFormat="1" applyFont="1" applyFill="1" applyBorder="1"/>
    <xf numFmtId="9" fontId="1" fillId="3" borderId="0" xfId="2" applyFont="1" applyFill="1" applyBorder="1"/>
    <xf numFmtId="0" fontId="0" fillId="2" borderId="0" xfId="0" applyFont="1" applyFill="1"/>
    <xf numFmtId="0" fontId="6" fillId="2" borderId="0" xfId="3" applyFont="1" applyFill="1" applyBorder="1"/>
    <xf numFmtId="0" fontId="7" fillId="2" borderId="0" xfId="3" applyFont="1" applyFill="1" applyBorder="1"/>
    <xf numFmtId="0" fontId="8" fillId="2" borderId="0" xfId="4" applyFont="1" applyFill="1"/>
    <xf numFmtId="37" fontId="8" fillId="2" borderId="0" xfId="4" applyNumberFormat="1" applyFont="1" applyFill="1" applyBorder="1" applyProtection="1"/>
    <xf numFmtId="165" fontId="1" fillId="3" borderId="0" xfId="2" applyNumberFormat="1" applyFont="1" applyFill="1" applyBorder="1"/>
    <xf numFmtId="37" fontId="9" fillId="3" borderId="0" xfId="3" applyNumberFormat="1" applyFont="1" applyFill="1" applyBorder="1" applyProtection="1"/>
    <xf numFmtId="17" fontId="7" fillId="2" borderId="0" xfId="3" applyNumberFormat="1" applyFont="1" applyFill="1" applyBorder="1"/>
    <xf numFmtId="0" fontId="10" fillId="2" borderId="0" xfId="3" applyFont="1" applyFill="1" applyBorder="1"/>
    <xf numFmtId="49" fontId="10" fillId="2" borderId="0" xfId="3" applyNumberFormat="1" applyFont="1" applyFill="1" applyBorder="1"/>
    <xf numFmtId="0" fontId="11" fillId="2" borderId="0" xfId="3" applyFont="1" applyFill="1" applyBorder="1"/>
    <xf numFmtId="37" fontId="12" fillId="2" borderId="0" xfId="3" applyNumberFormat="1" applyFont="1" applyFill="1" applyBorder="1" applyProtection="1"/>
    <xf numFmtId="37" fontId="13" fillId="2" borderId="0" xfId="3" applyNumberFormat="1" applyFont="1" applyFill="1" applyBorder="1" applyProtection="1"/>
    <xf numFmtId="37" fontId="14" fillId="2" borderId="0" xfId="3" applyNumberFormat="1" applyFont="1" applyFill="1" applyBorder="1" applyProtection="1"/>
    <xf numFmtId="37" fontId="15" fillId="2" borderId="0" xfId="3" applyNumberFormat="1" applyFont="1" applyFill="1" applyBorder="1" applyProtection="1"/>
    <xf numFmtId="37" fontId="13" fillId="2" borderId="0" xfId="3" applyNumberFormat="1" applyFont="1" applyFill="1" applyBorder="1" applyAlignment="1" applyProtection="1">
      <alignment horizontal="centerContinuous"/>
    </xf>
    <xf numFmtId="37" fontId="13" fillId="2" borderId="0" xfId="3" applyNumberFormat="1" applyFont="1" applyFill="1" applyBorder="1" applyAlignment="1" applyProtection="1">
      <alignment horizontal="right"/>
    </xf>
    <xf numFmtId="6" fontId="1" fillId="2" borderId="0" xfId="3" applyNumberFormat="1" applyFont="1" applyFill="1" applyBorder="1"/>
    <xf numFmtId="0" fontId="6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left" vertical="top"/>
    </xf>
    <xf numFmtId="0" fontId="1" fillId="2" borderId="0" xfId="3" applyFont="1" applyFill="1" applyBorder="1" applyAlignment="1">
      <alignment horizontal="center"/>
    </xf>
    <xf numFmtId="49" fontId="16" fillId="2" borderId="0" xfId="3" applyNumberFormat="1" applyFont="1" applyFill="1" applyBorder="1" applyAlignment="1" applyProtection="1">
      <alignment horizontal="center"/>
    </xf>
    <xf numFmtId="37" fontId="16" fillId="2" borderId="0" xfId="3" applyNumberFormat="1" applyFont="1" applyFill="1" applyBorder="1" applyAlignment="1" applyProtection="1">
      <alignment horizontal="center"/>
    </xf>
    <xf numFmtId="37" fontId="16" fillId="2" borderId="0" xfId="3" quotePrefix="1" applyNumberFormat="1" applyFont="1" applyFill="1" applyBorder="1" applyAlignment="1" applyProtection="1">
      <alignment horizontal="center"/>
    </xf>
    <xf numFmtId="49" fontId="6" fillId="2" borderId="0" xfId="3" applyNumberFormat="1" applyFont="1" applyFill="1" applyBorder="1" applyAlignment="1">
      <alignment horizontal="center"/>
    </xf>
    <xf numFmtId="0" fontId="6" fillId="2" borderId="0" xfId="3" applyFont="1" applyFill="1" applyBorder="1" applyAlignment="1"/>
    <xf numFmtId="0" fontId="6" fillId="2" borderId="0" xfId="3" applyFont="1" applyFill="1" applyBorder="1" applyAlignment="1">
      <alignment horizontal="right"/>
    </xf>
    <xf numFmtId="164" fontId="1" fillId="2" borderId="0" xfId="1" applyNumberFormat="1" applyFont="1" applyFill="1" applyBorder="1"/>
    <xf numFmtId="6" fontId="9" fillId="2" borderId="0" xfId="3" applyNumberFormat="1" applyFont="1" applyFill="1" applyBorder="1" applyProtection="1"/>
    <xf numFmtId="6" fontId="1" fillId="2" borderId="0" xfId="5" applyNumberFormat="1" applyFont="1" applyFill="1"/>
    <xf numFmtId="37" fontId="9" fillId="2" borderId="0" xfId="3" applyNumberFormat="1" applyFont="1" applyFill="1" applyBorder="1" applyProtection="1"/>
    <xf numFmtId="164" fontId="9" fillId="2" borderId="0" xfId="1" applyNumberFormat="1" applyFont="1" applyFill="1" applyBorder="1" applyProtection="1"/>
    <xf numFmtId="164" fontId="17" fillId="2" borderId="0" xfId="1" applyNumberFormat="1" applyFont="1" applyFill="1" applyBorder="1"/>
    <xf numFmtId="166" fontId="1" fillId="2" borderId="0" xfId="3" applyNumberFormat="1" applyFont="1" applyFill="1" applyBorder="1"/>
    <xf numFmtId="9" fontId="1" fillId="2" borderId="0" xfId="3" applyNumberFormat="1" applyFont="1" applyFill="1" applyBorder="1"/>
    <xf numFmtId="2" fontId="1" fillId="2" borderId="0" xfId="3" applyNumberFormat="1" applyFont="1" applyFill="1" applyBorder="1"/>
    <xf numFmtId="0" fontId="18" fillId="4" borderId="0" xfId="3" applyFont="1" applyFill="1" applyBorder="1" applyAlignment="1">
      <alignment horizontal="right"/>
    </xf>
    <xf numFmtId="6" fontId="18" fillId="4" borderId="0" xfId="0" applyNumberFormat="1" applyFont="1" applyFill="1" applyBorder="1" applyAlignment="1" applyProtection="1"/>
    <xf numFmtId="6" fontId="18" fillId="4" borderId="1" xfId="0" applyNumberFormat="1" applyFont="1" applyFill="1" applyBorder="1" applyAlignment="1" applyProtection="1"/>
    <xf numFmtId="6" fontId="18" fillId="2" borderId="0" xfId="3" applyNumberFormat="1" applyFont="1" applyFill="1" applyBorder="1"/>
    <xf numFmtId="0" fontId="18" fillId="2" borderId="0" xfId="3" applyFont="1" applyFill="1" applyBorder="1"/>
    <xf numFmtId="2" fontId="18" fillId="2" borderId="0" xfId="3" applyNumberFormat="1" applyFont="1" applyFill="1" applyBorder="1"/>
    <xf numFmtId="6" fontId="6" fillId="2" borderId="0" xfId="3" applyNumberFormat="1" applyFont="1" applyFill="1" applyBorder="1"/>
    <xf numFmtId="0" fontId="18" fillId="5" borderId="0" xfId="3" applyFont="1" applyFill="1" applyBorder="1" applyAlignment="1">
      <alignment horizontal="right" vertical="center"/>
    </xf>
    <xf numFmtId="167" fontId="18" fillId="5" borderId="0" xfId="3" applyNumberFormat="1" applyFont="1" applyFill="1" applyBorder="1" applyAlignment="1">
      <alignment horizontal="right" vertical="center"/>
    </xf>
    <xf numFmtId="6" fontId="18" fillId="5" borderId="0" xfId="3" applyNumberFormat="1" applyFont="1" applyFill="1" applyBorder="1" applyAlignment="1">
      <alignment horizontal="right" vertical="center"/>
    </xf>
    <xf numFmtId="6" fontId="18" fillId="5" borderId="0" xfId="6" applyNumberFormat="1" applyFont="1" applyFill="1"/>
    <xf numFmtId="6" fontId="18" fillId="2" borderId="0" xfId="3" applyNumberFormat="1" applyFont="1" applyFill="1" applyBorder="1" applyAlignment="1">
      <alignment horizontal="right" vertical="center"/>
    </xf>
    <xf numFmtId="0" fontId="18" fillId="2" borderId="0" xfId="3" applyFont="1" applyFill="1" applyBorder="1" applyAlignment="1">
      <alignment horizontal="right" vertical="center"/>
    </xf>
    <xf numFmtId="165" fontId="18" fillId="5" borderId="0" xfId="3" applyNumberFormat="1" applyFont="1" applyFill="1" applyBorder="1" applyAlignment="1">
      <alignment horizontal="right" vertical="center"/>
    </xf>
    <xf numFmtId="0" fontId="19" fillId="2" borderId="0" xfId="0" applyFont="1" applyFill="1"/>
    <xf numFmtId="37" fontId="20" fillId="2" borderId="0" xfId="3" applyNumberFormat="1" applyFont="1" applyFill="1" applyBorder="1" applyProtection="1"/>
    <xf numFmtId="37" fontId="16" fillId="2" borderId="0" xfId="3" applyNumberFormat="1" applyFont="1" applyFill="1" applyBorder="1" applyProtection="1"/>
    <xf numFmtId="168" fontId="9" fillId="2" borderId="0" xfId="3" applyNumberFormat="1" applyFont="1" applyFill="1" applyBorder="1" applyProtection="1"/>
    <xf numFmtId="168" fontId="20" fillId="2" borderId="0" xfId="3" applyNumberFormat="1" applyFont="1" applyFill="1" applyBorder="1" applyProtection="1"/>
    <xf numFmtId="8" fontId="9" fillId="2" borderId="0" xfId="3" applyNumberFormat="1" applyFont="1" applyFill="1" applyBorder="1" applyProtection="1"/>
    <xf numFmtId="0" fontId="21" fillId="2" borderId="0" xfId="0" applyFont="1" applyFill="1"/>
    <xf numFmtId="0" fontId="22" fillId="6" borderId="0" xfId="0" applyFont="1" applyFill="1" applyAlignment="1">
      <alignment vertical="center"/>
    </xf>
    <xf numFmtId="0" fontId="22" fillId="6" borderId="0" xfId="0" applyFont="1" applyFill="1" applyAlignment="1">
      <alignment vertical="top"/>
    </xf>
    <xf numFmtId="0" fontId="23" fillId="2" borderId="0" xfId="0" applyFont="1" applyFill="1"/>
    <xf numFmtId="165" fontId="18" fillId="2" borderId="0" xfId="3" applyNumberFormat="1" applyFont="1" applyFill="1" applyBorder="1" applyAlignment="1">
      <alignment horizontal="right" vertical="center"/>
    </xf>
  </cellXfs>
  <cellStyles count="7">
    <cellStyle name="Currency" xfId="1" builtinId="4"/>
    <cellStyle name="Hyperlink" xfId="4" builtinId="8"/>
    <cellStyle name="Normal" xfId="0" builtinId="0"/>
    <cellStyle name="Normal 304" xfId="5"/>
    <cellStyle name="Normal 305" xfId="6"/>
    <cellStyle name="Normal 53" xfId="3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600" b="0">
                <a:latin typeface="Arial" panose="020B0604020202020204" pitchFamily="34" charset="0"/>
                <a:cs typeface="Arial" panose="020B0604020202020204" pitchFamily="34" charset="0"/>
              </a:rPr>
              <a:t>Alberta</a:t>
            </a:r>
            <a:r>
              <a:rPr lang="en-CA" sz="1600" b="0" baseline="0">
                <a:latin typeface="Arial" panose="020B0604020202020204" pitchFamily="34" charset="0"/>
                <a:cs typeface="Arial" panose="020B0604020202020204" pitchFamily="34" charset="0"/>
              </a:rPr>
              <a:t> Non-Renewable Resource Revenue</a:t>
            </a:r>
            <a:endParaRPr lang="en-CA" sz="16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46825398104181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95822474729309E-2"/>
          <c:y val="0.12648953019291068"/>
          <c:w val="0.89044653499729398"/>
          <c:h val="0.653451998659296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 Resource Revenue since 1970 '!$B$33</c:f>
              <c:strCache>
                <c:ptCount val="1"/>
                <c:pt idx="0">
                  <c:v>Natural Gas &amp; By-product Royalty</c:v>
                </c:pt>
              </c:strCache>
            </c:strRef>
          </c:tx>
          <c:invertIfNegative val="0"/>
          <c:cat>
            <c:strRef>
              <c:f>'AB Resource Revenue since 1970 '!$C$31:$AZ$31</c:f>
              <c:strCache>
                <c:ptCount val="50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  <c:pt idx="48">
                  <c:v>2018/19</c:v>
                </c:pt>
                <c:pt idx="49">
                  <c:v>2019/20</c:v>
                </c:pt>
              </c:strCache>
            </c:strRef>
          </c:cat>
          <c:val>
            <c:numRef>
              <c:f>'AB Resource Revenue since 1970 '!$C$33:$AZ$33</c:f>
              <c:numCache>
                <c:formatCode>_-"$"* #,##0_-;\-"$"* #,##0_-;_-"$"* "-"??_-;_-@_-</c:formatCode>
                <c:ptCount val="50"/>
                <c:pt idx="0">
                  <c:v>143.71805499999999</c:v>
                </c:pt>
                <c:pt idx="1">
                  <c:v>174.63771199999999</c:v>
                </c:pt>
                <c:pt idx="2">
                  <c:v>42.259</c:v>
                </c:pt>
                <c:pt idx="3">
                  <c:v>70.034999999999997</c:v>
                </c:pt>
                <c:pt idx="4">
                  <c:v>231.49299999999999</c:v>
                </c:pt>
                <c:pt idx="5">
                  <c:v>519.13599999999997</c:v>
                </c:pt>
                <c:pt idx="6">
                  <c:v>721.70699999999999</c:v>
                </c:pt>
                <c:pt idx="7">
                  <c:v>980.78099999999995</c:v>
                </c:pt>
                <c:pt idx="8">
                  <c:v>1196.153</c:v>
                </c:pt>
                <c:pt idx="9">
                  <c:v>1509.8910000000001</c:v>
                </c:pt>
                <c:pt idx="10" formatCode="&quot;$&quot;#,##0_);[Red]\(&quot;$&quot;#,##0\)">
                  <c:v>1903.04537</c:v>
                </c:pt>
                <c:pt idx="11" formatCode="&quot;$&quot;#,##0_);[Red]\(&quot;$&quot;#,##0\)">
                  <c:v>1956.2935560000001</c:v>
                </c:pt>
                <c:pt idx="12" formatCode="&quot;$&quot;#,##0_);[Red]\(&quot;$&quot;#,##0\)">
                  <c:v>1876.3623279999999</c:v>
                </c:pt>
                <c:pt idx="13" formatCode="&quot;$&quot;#,##0_);[Red]\(&quot;$&quot;#,##0\)">
                  <c:v>1694.091302</c:v>
                </c:pt>
                <c:pt idx="14" formatCode="&quot;$&quot;#,##0_);[Red]\(&quot;$&quot;#,##0\)">
                  <c:v>1942.4132750000001</c:v>
                </c:pt>
                <c:pt idx="15" formatCode="&quot;$&quot;#,##0_);[Red]\(&quot;$&quot;#,##0\)">
                  <c:v>1805.935592</c:v>
                </c:pt>
                <c:pt idx="16" formatCode="&quot;$&quot;#,##0_);[Red]\(&quot;$&quot;#,##0\)">
                  <c:v>1097.18</c:v>
                </c:pt>
                <c:pt idx="17" formatCode="&quot;$&quot;#,##0_);[Red]\(&quot;$&quot;#,##0\)">
                  <c:v>1011.171</c:v>
                </c:pt>
                <c:pt idx="18" formatCode="&quot;$&quot;#,##0_);[Red]\(&quot;$&quot;#,##0\)">
                  <c:v>988.70564000000002</c:v>
                </c:pt>
                <c:pt idx="19" formatCode="&quot;$&quot;#,##0_);[Red]\(&quot;$&quot;#,##0\)">
                  <c:v>960.58595100000002</c:v>
                </c:pt>
                <c:pt idx="20" formatCode="&quot;$&quot;#,##0_);[Red]\(&quot;$&quot;#,##0\)">
                  <c:v>1080</c:v>
                </c:pt>
                <c:pt idx="21" formatCode="&quot;$&quot;#,##0_);[Red]\(&quot;$&quot;#,##0\)">
                  <c:v>839.3</c:v>
                </c:pt>
                <c:pt idx="22" formatCode="&quot;$&quot;#,##0_);[Red]\(&quot;$&quot;#,##0\)">
                  <c:v>1069</c:v>
                </c:pt>
                <c:pt idx="23" formatCode="&quot;$&quot;#,##0_);[Red]\(&quot;$&quot;#,##0\)">
                  <c:v>1410</c:v>
                </c:pt>
                <c:pt idx="24" formatCode="&quot;$&quot;#,##0_);[Red]\(&quot;$&quot;#,##0\)">
                  <c:v>1242</c:v>
                </c:pt>
                <c:pt idx="25" formatCode="&quot;$&quot;#,##0_);[Red]\(&quot;$&quot;#,##0\)">
                  <c:v>1004</c:v>
                </c:pt>
                <c:pt idx="26" formatCode="&quot;$&quot;#,##0_);[Red]\(&quot;$&quot;#,##0\)">
                  <c:v>1299</c:v>
                </c:pt>
                <c:pt idx="27" formatCode="&quot;$&quot;#,##0_);[Red]\(&quot;$&quot;#,##0\)">
                  <c:v>1660</c:v>
                </c:pt>
                <c:pt idx="28" formatCode="&quot;$&quot;#,##0_);[Red]\(&quot;$&quot;#,##0\)">
                  <c:v>1467</c:v>
                </c:pt>
                <c:pt idx="29" formatCode="&quot;$&quot;#,##0_);[Red]\(&quot;$&quot;#,##0\)">
                  <c:v>2441</c:v>
                </c:pt>
                <c:pt idx="30" formatCode="&quot;$&quot;#,##0_);[Red]\(&quot;$&quot;#,##0\)">
                  <c:v>7200</c:v>
                </c:pt>
                <c:pt idx="31" formatCode="&quot;$&quot;#,##0_);[Red]\(&quot;$&quot;#,##0\)">
                  <c:v>4030</c:v>
                </c:pt>
                <c:pt idx="32" formatCode="&quot;$&quot;#,##0_);[Red]\(&quot;$&quot;#,##0\)">
                  <c:v>5125</c:v>
                </c:pt>
                <c:pt idx="33" formatCode="&quot;$&quot;#,##0_);[Red]\(&quot;$&quot;#,##0\)">
                  <c:v>5450</c:v>
                </c:pt>
                <c:pt idx="34" formatCode="&quot;$&quot;#,##0_);[Red]\(&quot;$&quot;#,##0\)">
                  <c:v>6439</c:v>
                </c:pt>
                <c:pt idx="35" formatCode="&quot;$&quot;#,##0_);[Red]\(&quot;$&quot;#,##0\)">
                  <c:v>8388</c:v>
                </c:pt>
                <c:pt idx="36" formatCode="&quot;$&quot;#,##0_);[Red]\(&quot;$&quot;#,##0\)">
                  <c:v>5987.6970000000001</c:v>
                </c:pt>
                <c:pt idx="37" formatCode="&quot;$&quot;#,##0_);[Red]\(&quot;$&quot;#,##0\)">
                  <c:v>5199</c:v>
                </c:pt>
                <c:pt idx="38" formatCode="&quot;$&quot;#,##0_);[Red]\(&quot;$&quot;#,##0\)">
                  <c:v>5834.0060000000003</c:v>
                </c:pt>
                <c:pt idx="39" formatCode="&quot;$&quot;#,##0_);[Red]\(&quot;$&quot;#,##0\)">
                  <c:v>1525</c:v>
                </c:pt>
                <c:pt idx="40" formatCode="&quot;$&quot;#,##0_);[Red]\(&quot;$&quot;#,##0\)">
                  <c:v>1416</c:v>
                </c:pt>
                <c:pt idx="41" formatCode="&quot;$&quot;#,##0_);[Red]\(&quot;$&quot;#,##0\)">
                  <c:v>1304</c:v>
                </c:pt>
                <c:pt idx="42" formatCode="&quot;$&quot;#,##0_);[Red]\(&quot;$&quot;#,##0\)">
                  <c:v>954</c:v>
                </c:pt>
                <c:pt idx="43" formatCode="&quot;$&quot;#,##0_);[Red]\(&quot;$&quot;#,##0\)">
                  <c:v>1103</c:v>
                </c:pt>
                <c:pt idx="44" formatCode="&quot;$&quot;#,##0_);[Red]\(&quot;$&quot;#,##0\)">
                  <c:v>989</c:v>
                </c:pt>
                <c:pt idx="45" formatCode="&quot;$&quot;#,##0_);[Red]\(&quot;$&quot;#,##0\)">
                  <c:v>493</c:v>
                </c:pt>
                <c:pt idx="46" formatCode="&quot;$&quot;#,##0_);[Red]\(&quot;$&quot;#,##0\)">
                  <c:v>520</c:v>
                </c:pt>
                <c:pt idx="47" formatCode="&quot;$&quot;#,##0_);[Red]\(&quot;$&quot;#,##0\)">
                  <c:v>645</c:v>
                </c:pt>
                <c:pt idx="48">
                  <c:v>535.92499999999995</c:v>
                </c:pt>
                <c:pt idx="49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A-4701-B05E-3ED7BCAFEAFE}"/>
            </c:ext>
          </c:extLst>
        </c:ser>
        <c:ser>
          <c:idx val="1"/>
          <c:order val="1"/>
          <c:tx>
            <c:strRef>
              <c:f>'AB Resource Revenue since 1970 '!$B$34</c:f>
              <c:strCache>
                <c:ptCount val="1"/>
                <c:pt idx="0">
                  <c:v>Conventional Oil Royalty</c:v>
                </c:pt>
              </c:strCache>
            </c:strRef>
          </c:tx>
          <c:invertIfNegative val="0"/>
          <c:cat>
            <c:strRef>
              <c:f>'AB Resource Revenue since 1970 '!$C$31:$AZ$31</c:f>
              <c:strCache>
                <c:ptCount val="50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  <c:pt idx="48">
                  <c:v>2018/19</c:v>
                </c:pt>
                <c:pt idx="49">
                  <c:v>2019/20</c:v>
                </c:pt>
              </c:strCache>
            </c:strRef>
          </c:cat>
          <c:val>
            <c:numRef>
              <c:f>'AB Resource Revenue since 1970 '!$C$34:$AZ$34</c:f>
              <c:numCache>
                <c:formatCode>_-"$"* #,##0_-;\-"$"* #,##0_-;_-"$"* "-"??_-;_-@_-</c:formatCode>
                <c:ptCount val="50"/>
                <c:pt idx="2">
                  <c:v>172.333</c:v>
                </c:pt>
                <c:pt idx="3">
                  <c:v>302.12299999999999</c:v>
                </c:pt>
                <c:pt idx="4">
                  <c:v>956.43700000000001</c:v>
                </c:pt>
                <c:pt idx="5">
                  <c:v>975.44100000000003</c:v>
                </c:pt>
                <c:pt idx="6">
                  <c:v>1094.2570000000001</c:v>
                </c:pt>
                <c:pt idx="7">
                  <c:v>1323.2260000000001</c:v>
                </c:pt>
                <c:pt idx="8">
                  <c:v>1617.9010000000001</c:v>
                </c:pt>
                <c:pt idx="9">
                  <c:v>1899.885</c:v>
                </c:pt>
                <c:pt idx="10" formatCode="&quot;$&quot;#,##0_);[Red]\(&quot;$&quot;#,##0\)">
                  <c:v>1969.0618260000001</c:v>
                </c:pt>
                <c:pt idx="11" formatCode="&quot;$&quot;#,##0_);[Red]\(&quot;$&quot;#,##0\)">
                  <c:v>2177.9830889999998</c:v>
                </c:pt>
                <c:pt idx="12" formatCode="&quot;$&quot;#,##0_);[Red]\(&quot;$&quot;#,##0\)">
                  <c:v>2337.88672</c:v>
                </c:pt>
                <c:pt idx="13" formatCode="&quot;$&quot;#,##0_);[Red]\(&quot;$&quot;#,##0\)">
                  <c:v>2872.9135249999999</c:v>
                </c:pt>
                <c:pt idx="14" formatCode="&quot;$&quot;#,##0_);[Red]\(&quot;$&quot;#,##0\)">
                  <c:v>2916.4701409999998</c:v>
                </c:pt>
                <c:pt idx="15" formatCode="&quot;$&quot;#,##0_);[Red]\(&quot;$&quot;#,##0\)">
                  <c:v>2533.673209</c:v>
                </c:pt>
                <c:pt idx="16" formatCode="&quot;$&quot;#,##0_);[Red]\(&quot;$&quot;#,##0\)">
                  <c:v>996.71</c:v>
                </c:pt>
                <c:pt idx="17" formatCode="&quot;$&quot;#,##0_);[Red]\(&quot;$&quot;#,##0\)">
                  <c:v>1330.212</c:v>
                </c:pt>
                <c:pt idx="18" formatCode="&quot;$&quot;#,##0_);[Red]\(&quot;$&quot;#,##0\)">
                  <c:v>933.41136500000005</c:v>
                </c:pt>
                <c:pt idx="19" formatCode="&quot;$&quot;#,##0_);[Red]\(&quot;$&quot;#,##0\)">
                  <c:v>1125.9669899999999</c:v>
                </c:pt>
                <c:pt idx="20" formatCode="&quot;$&quot;#,##0_);[Red]\(&quot;$&quot;#,##0\)">
                  <c:v>1325.194</c:v>
                </c:pt>
                <c:pt idx="21" formatCode="&quot;$&quot;#,##0_);[Red]\(&quot;$&quot;#,##0\)">
                  <c:v>1037.5999999999999</c:v>
                </c:pt>
                <c:pt idx="22" formatCode="&quot;$&quot;#,##0_);[Red]\(&quot;$&quot;#,##0\)">
                  <c:v>1009</c:v>
                </c:pt>
                <c:pt idx="23" formatCode="&quot;$&quot;#,##0_);[Red]\(&quot;$&quot;#,##0\)">
                  <c:v>767</c:v>
                </c:pt>
                <c:pt idx="24" formatCode="&quot;$&quot;#,##0_);[Red]\(&quot;$&quot;#,##0\)">
                  <c:v>1097</c:v>
                </c:pt>
                <c:pt idx="25" formatCode="&quot;$&quot;#,##0_);[Red]\(&quot;$&quot;#,##0\)">
                  <c:v>1047</c:v>
                </c:pt>
                <c:pt idx="26" formatCode="&quot;$&quot;#,##0_);[Red]\(&quot;$&quot;#,##0\)">
                  <c:v>1386</c:v>
                </c:pt>
                <c:pt idx="27" formatCode="&quot;$&quot;#,##0_);[Red]\(&quot;$&quot;#,##0\)">
                  <c:v>914</c:v>
                </c:pt>
                <c:pt idx="28" formatCode="&quot;$&quot;#,##0_);[Red]\(&quot;$&quot;#,##0\)">
                  <c:v>470</c:v>
                </c:pt>
                <c:pt idx="29" formatCode="&quot;$&quot;#,##0_);[Red]\(&quot;$&quot;#,##0\)">
                  <c:v>1072</c:v>
                </c:pt>
                <c:pt idx="30" formatCode="&quot;$&quot;#,##0_);[Red]\(&quot;$&quot;#,##0\)">
                  <c:v>1500</c:v>
                </c:pt>
                <c:pt idx="31" formatCode="&quot;$&quot;#,##0_);[Red]\(&quot;$&quot;#,##0\)">
                  <c:v>987</c:v>
                </c:pt>
                <c:pt idx="32" formatCode="&quot;$&quot;#,##0_);[Red]\(&quot;$&quot;#,##0\)">
                  <c:v>1177</c:v>
                </c:pt>
                <c:pt idx="33" formatCode="&quot;$&quot;#,##0_);[Red]\(&quot;$&quot;#,##0\)">
                  <c:v>981</c:v>
                </c:pt>
                <c:pt idx="34" formatCode="&quot;$&quot;#,##0_);[Red]\(&quot;$&quot;#,##0\)">
                  <c:v>1273</c:v>
                </c:pt>
                <c:pt idx="35" formatCode="&quot;$&quot;#,##0_);[Red]\(&quot;$&quot;#,##0\)">
                  <c:v>1463</c:v>
                </c:pt>
                <c:pt idx="36" formatCode="&quot;$&quot;#,##0_);[Red]\(&quot;$&quot;#,##0\)">
                  <c:v>1399.759</c:v>
                </c:pt>
                <c:pt idx="37" formatCode="&quot;$&quot;#,##0_);[Red]\(&quot;$&quot;#,##0\)">
                  <c:v>1655</c:v>
                </c:pt>
                <c:pt idx="38" formatCode="&quot;$&quot;#,##0_);[Red]\(&quot;$&quot;#,##0\)">
                  <c:v>1800.12</c:v>
                </c:pt>
                <c:pt idx="39" formatCode="&quot;$&quot;#,##0_);[Red]\(&quot;$&quot;#,##0\)">
                  <c:v>1848</c:v>
                </c:pt>
                <c:pt idx="40" formatCode="&quot;$&quot;#,##0_);[Red]\(&quot;$&quot;#,##0\)">
                  <c:v>2236</c:v>
                </c:pt>
                <c:pt idx="41" formatCode="&quot;$&quot;#,##0_);[Red]\(&quot;$&quot;#,##0\)">
                  <c:v>2284</c:v>
                </c:pt>
                <c:pt idx="42" formatCode="&quot;$&quot;#,##0_);[Red]\(&quot;$&quot;#,##0\)">
                  <c:v>2038</c:v>
                </c:pt>
                <c:pt idx="43" formatCode="&quot;$&quot;#,##0_);[Red]\(&quot;$&quot;#,##0\)">
                  <c:v>2476</c:v>
                </c:pt>
                <c:pt idx="44" formatCode="&quot;$&quot;#,##0_);[Red]\(&quot;$&quot;#,##0\)">
                  <c:v>2245</c:v>
                </c:pt>
                <c:pt idx="45" formatCode="&quot;$&quot;#,##0_);[Red]\(&quot;$&quot;#,##0\)">
                  <c:v>689</c:v>
                </c:pt>
                <c:pt idx="46" formatCode="&quot;$&quot;#,##0_);[Red]\(&quot;$&quot;#,##0\)">
                  <c:v>724</c:v>
                </c:pt>
                <c:pt idx="47" formatCode="&quot;$&quot;#,##0_);[Red]\(&quot;$&quot;#,##0\)">
                  <c:v>965</c:v>
                </c:pt>
                <c:pt idx="48">
                  <c:v>1149.125</c:v>
                </c:pt>
                <c:pt idx="49">
                  <c:v>1174.5530000000001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A-4701-B05E-3ED7BCAFEAFE}"/>
            </c:ext>
          </c:extLst>
        </c:ser>
        <c:ser>
          <c:idx val="2"/>
          <c:order val="2"/>
          <c:tx>
            <c:strRef>
              <c:f>'AB Resource Revenue since 1970 '!$B$35</c:f>
              <c:strCache>
                <c:ptCount val="1"/>
                <c:pt idx="0">
                  <c:v>Oil Sands Royalty</c:v>
                </c:pt>
              </c:strCache>
            </c:strRef>
          </c:tx>
          <c:invertIfNegative val="0"/>
          <c:cat>
            <c:strRef>
              <c:f>'AB Resource Revenue since 1970 '!$C$31:$AZ$31</c:f>
              <c:strCache>
                <c:ptCount val="50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  <c:pt idx="48">
                  <c:v>2018/19</c:v>
                </c:pt>
                <c:pt idx="49">
                  <c:v>2019/20</c:v>
                </c:pt>
              </c:strCache>
            </c:strRef>
          </c:cat>
          <c:val>
            <c:numRef>
              <c:f>'AB Resource Revenue since 1970 '!$C$35:$AZ$35</c:f>
              <c:numCache>
                <c:formatCode>_-"$"* #,##0_-;\-"$"* #,##0_-;_-"$"* "-"??_-;_-@_-</c:formatCode>
                <c:ptCount val="50"/>
                <c:pt idx="0">
                  <c:v>2.4458510000000002</c:v>
                </c:pt>
                <c:pt idx="1">
                  <c:v>3.0031319999999999</c:v>
                </c:pt>
                <c:pt idx="2">
                  <c:v>3.819</c:v>
                </c:pt>
                <c:pt idx="3">
                  <c:v>8.1769999999999996</c:v>
                </c:pt>
                <c:pt idx="4">
                  <c:v>13.869</c:v>
                </c:pt>
                <c:pt idx="5">
                  <c:v>15.378</c:v>
                </c:pt>
                <c:pt idx="6">
                  <c:v>19.094999999999999</c:v>
                </c:pt>
                <c:pt idx="7">
                  <c:v>23.826000000000001</c:v>
                </c:pt>
                <c:pt idx="8">
                  <c:v>27.815999999999999</c:v>
                </c:pt>
                <c:pt idx="9">
                  <c:v>46.247</c:v>
                </c:pt>
                <c:pt idx="10" formatCode="&quot;$&quot;#,##0_);[Red]\(&quot;$&quot;#,##0\)">
                  <c:v>224.922</c:v>
                </c:pt>
                <c:pt idx="11" formatCode="&quot;$&quot;#,##0_);[Red]\(&quot;$&quot;#,##0\)">
                  <c:v>229.714</c:v>
                </c:pt>
                <c:pt idx="12" formatCode="&quot;$&quot;#,##0_);[Red]\(&quot;$&quot;#,##0\)">
                  <c:v>362.34</c:v>
                </c:pt>
                <c:pt idx="13" formatCode="&quot;$&quot;#,##0_);[Red]\(&quot;$&quot;#,##0\)">
                  <c:v>303.83</c:v>
                </c:pt>
                <c:pt idx="14" formatCode="&quot;$&quot;#,##0_);[Red]\(&quot;$&quot;#,##0\)">
                  <c:v>135.05799999999999</c:v>
                </c:pt>
                <c:pt idx="15" formatCode="&quot;$&quot;#,##0_);[Red]\(&quot;$&quot;#,##0\)">
                  <c:v>220.86799999999999</c:v>
                </c:pt>
                <c:pt idx="16" formatCode="&quot;$&quot;#,##0_);[Red]\(&quot;$&quot;#,##0\)">
                  <c:v>11.96</c:v>
                </c:pt>
                <c:pt idx="17" formatCode="&quot;$&quot;#,##0_);[Red]\(&quot;$&quot;#,##0\)">
                  <c:v>22.640999999999998</c:v>
                </c:pt>
                <c:pt idx="18" formatCode="&quot;$&quot;#,##0_);[Red]\(&quot;$&quot;#,##0\)">
                  <c:v>18.980201999999998</c:v>
                </c:pt>
                <c:pt idx="19" formatCode="&quot;$&quot;#,##0_);[Red]\(&quot;$&quot;#,##0\)">
                  <c:v>27.720099999999999</c:v>
                </c:pt>
                <c:pt idx="20" formatCode="&quot;$&quot;#,##0_);[Red]\(&quot;$&quot;#,##0\)">
                  <c:v>39</c:v>
                </c:pt>
                <c:pt idx="21" formatCode="&quot;$&quot;#,##0_);[Red]\(&quot;$&quot;#,##0\)">
                  <c:v>30.6</c:v>
                </c:pt>
                <c:pt idx="22" formatCode="&quot;$&quot;#,##0_);[Red]\(&quot;$&quot;#,##0\)">
                  <c:v>65</c:v>
                </c:pt>
                <c:pt idx="23" formatCode="&quot;$&quot;#,##0_);[Red]\(&quot;$&quot;#,##0\)">
                  <c:v>66</c:v>
                </c:pt>
                <c:pt idx="24" formatCode="&quot;$&quot;#,##0_);[Red]\(&quot;$&quot;#,##0\)">
                  <c:v>223</c:v>
                </c:pt>
                <c:pt idx="25" formatCode="&quot;$&quot;#,##0_);[Red]\(&quot;$&quot;#,##0\)">
                  <c:v>312</c:v>
                </c:pt>
                <c:pt idx="26" formatCode="&quot;$&quot;#,##0_);[Red]\(&quot;$&quot;#,##0\)">
                  <c:v>512</c:v>
                </c:pt>
                <c:pt idx="27" formatCode="&quot;$&quot;#,##0_);[Red]\(&quot;$&quot;#,##0\)">
                  <c:v>192</c:v>
                </c:pt>
                <c:pt idx="28" formatCode="&quot;$&quot;#,##0_);[Red]\(&quot;$&quot;#,##0\)">
                  <c:v>59</c:v>
                </c:pt>
                <c:pt idx="29" formatCode="&quot;$&quot;#,##0_);[Red]\(&quot;$&quot;#,##0\)">
                  <c:v>426</c:v>
                </c:pt>
                <c:pt idx="30" formatCode="&quot;$&quot;#,##0_);[Red]\(&quot;$&quot;#,##0\)">
                  <c:v>712</c:v>
                </c:pt>
                <c:pt idx="31" formatCode="&quot;$&quot;#,##0_);[Red]\(&quot;$&quot;#,##0\)">
                  <c:v>185</c:v>
                </c:pt>
                <c:pt idx="32" formatCode="&quot;$&quot;#,##0_);[Red]\(&quot;$&quot;#,##0\)">
                  <c:v>183</c:v>
                </c:pt>
                <c:pt idx="33" formatCode="&quot;$&quot;#,##0_);[Red]\(&quot;$&quot;#,##0\)">
                  <c:v>197</c:v>
                </c:pt>
                <c:pt idx="34" formatCode="&quot;$&quot;#,##0_);[Red]\(&quot;$&quot;#,##0\)">
                  <c:v>718</c:v>
                </c:pt>
                <c:pt idx="35" formatCode="&quot;$&quot;#,##0_);[Red]\(&quot;$&quot;#,##0\)">
                  <c:v>950</c:v>
                </c:pt>
                <c:pt idx="36" formatCode="&quot;$&quot;#,##0_);[Red]\(&quot;$&quot;#,##0\)">
                  <c:v>2411.4299999999998</c:v>
                </c:pt>
                <c:pt idx="37" formatCode="&quot;$&quot;#,##0_);[Red]\(&quot;$&quot;#,##0\)">
                  <c:v>2913</c:v>
                </c:pt>
                <c:pt idx="38" formatCode="&quot;$&quot;#,##0_);[Red]\(&quot;$&quot;#,##0\)">
                  <c:v>2973.1320000000001</c:v>
                </c:pt>
                <c:pt idx="39" formatCode="&quot;$&quot;#,##0_);[Red]\(&quot;$&quot;#,##0\)">
                  <c:v>3160</c:v>
                </c:pt>
                <c:pt idx="40" formatCode="&quot;$&quot;#,##0_);[Red]\(&quot;$&quot;#,##0\)">
                  <c:v>3723</c:v>
                </c:pt>
                <c:pt idx="41" formatCode="&quot;$&quot;#,##0_);[Red]\(&quot;$&quot;#,##0\)">
                  <c:v>4513</c:v>
                </c:pt>
                <c:pt idx="42" formatCode="&quot;$&quot;#,##0_);[Red]\(&quot;$&quot;#,##0\)">
                  <c:v>3560</c:v>
                </c:pt>
                <c:pt idx="43" formatCode="&quot;$&quot;#,##0_);[Red]\(&quot;$&quot;#,##0\)">
                  <c:v>5222</c:v>
                </c:pt>
                <c:pt idx="44" formatCode="&quot;$&quot;#,##0_);[Red]\(&quot;$&quot;#,##0\)">
                  <c:v>5049</c:v>
                </c:pt>
                <c:pt idx="45" formatCode="&quot;$&quot;#,##0_);[Red]\(&quot;$&quot;#,##0\)">
                  <c:v>1223</c:v>
                </c:pt>
                <c:pt idx="46" formatCode="&quot;$&quot;#,##0_);[Red]\(&quot;$&quot;#,##0\)">
                  <c:v>1483</c:v>
                </c:pt>
                <c:pt idx="47" formatCode="&quot;$&quot;#,##0_);[Red]\(&quot;$&quot;#,##0\)">
                  <c:v>2643</c:v>
                </c:pt>
                <c:pt idx="48">
                  <c:v>3213.7289999999998</c:v>
                </c:pt>
                <c:pt idx="49">
                  <c:v>4088.9810000000002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A-4701-B05E-3ED7BCAFE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40719744"/>
        <c:axId val="240721280"/>
      </c:barChart>
      <c:catAx>
        <c:axId val="240719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0721280"/>
        <c:crosses val="autoZero"/>
        <c:auto val="1"/>
        <c:lblAlgn val="ctr"/>
        <c:lblOffset val="100"/>
        <c:tickLblSkip val="1"/>
        <c:noMultiLvlLbl val="0"/>
      </c:catAx>
      <c:valAx>
        <c:axId val="24072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CA"/>
                  <a:t>MILLION C$</a:t>
                </a:r>
              </a:p>
            </c:rich>
          </c:tx>
          <c:layout>
            <c:manualLayout>
              <c:xMode val="edge"/>
              <c:yMode val="edge"/>
              <c:x val="7.9352018996430343E-4"/>
              <c:y val="0.1220780609482836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40719744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9.2222913974827861E-2"/>
          <c:y val="0.91333548792048613"/>
          <c:w val="0.7904813084705451"/>
          <c:h val="8.230337491394365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CA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Alberta's Non-renewable 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CA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Resource Revenue in 2019/20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CA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$5.9 billion, 12.8% of government</a:t>
            </a:r>
            <a:r>
              <a:rPr lang="en-CA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revenue</a:t>
            </a:r>
            <a:endParaRPr lang="en-CA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70"/>
      <c:rotY val="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07872617081298E-2"/>
          <c:y val="0.27579552194354112"/>
          <c:w val="0.92777777777777781"/>
          <c:h val="0.617899897929425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A6B-4AEF-866F-C4BA40089C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6B-4AEF-866F-C4BA40089C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A6B-4AEF-866F-C4BA40089C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6B-4AEF-866F-C4BA40089C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A6B-4AEF-866F-C4BA40089C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A6B-4AEF-866F-C4BA40089C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7FB-4009-B6E6-C2EC1C33E219}"/>
              </c:ext>
            </c:extLst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7FB-4009-B6E6-C2EC1C33E2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7FB-4009-B6E6-C2EC1C33E21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7FB-4009-B6E6-C2EC1C33E21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7FB-4009-B6E6-C2EC1C33E219}"/>
              </c:ext>
            </c:extLst>
          </c:dPt>
          <c:dLbls>
            <c:dLbl>
              <c:idx val="0"/>
              <c:layout>
                <c:manualLayout>
                  <c:x val="0.1027461470756431"/>
                  <c:y val="9.5990813648293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6B-4AEF-866F-C4BA40089C2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D79BD9-C63C-43FE-804F-03C49870B4A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21%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A6B-4AEF-866F-C4BA40089C2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75F5B37-1A9D-41B6-A339-E28C97E01C0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7FB-4009-B6E6-C2EC1C33E219}"/>
                </c:ext>
              </c:extLst>
            </c:dLbl>
            <c:dLbl>
              <c:idx val="9"/>
              <c:layout>
                <c:manualLayout>
                  <c:x val="0.1698997672590884"/>
                  <c:y val="-2.8206474190726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7FB-4009-B6E6-C2EC1C33E219}"/>
                </c:ext>
              </c:extLst>
            </c:dLbl>
            <c:dLbl>
              <c:idx val="10"/>
              <c:layout>
                <c:manualLayout>
                  <c:x val="9.7204273679031686E-2"/>
                  <c:y val="7.4050995751846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7FB-4009-B6E6-C2EC1C33E2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 Resource Revenue since 1970 '!$BL$2:$BL$12</c:f>
              <c:strCache>
                <c:ptCount val="11"/>
                <c:pt idx="0">
                  <c:v>Natural Gas &amp; By-product</c:v>
                </c:pt>
                <c:pt idx="1">
                  <c:v>Conventional Oil </c:v>
                </c:pt>
                <c:pt idx="7">
                  <c:v>Bitumen</c:v>
                </c:pt>
                <c:pt idx="8">
                  <c:v>Coal </c:v>
                </c:pt>
                <c:pt idx="9">
                  <c:v>Bonuses &amp; Sales of Crown Leases</c:v>
                </c:pt>
                <c:pt idx="10">
                  <c:v>Rentals &amp; Fees</c:v>
                </c:pt>
              </c:strCache>
            </c:strRef>
          </c:cat>
          <c:val>
            <c:numRef>
              <c:f>'AB Resource Revenue since 1970 '!$BM$2:$BM$12</c:f>
              <c:numCache>
                <c:formatCode>_-"$"* #,##0_-;\-"$"* #,##0_-;_-"$"* "-"??_-;_-@_-</c:formatCode>
                <c:ptCount val="11"/>
                <c:pt idx="0">
                  <c:v>371.93799999999999</c:v>
                </c:pt>
                <c:pt idx="1">
                  <c:v>1174.5530000000001</c:v>
                </c:pt>
                <c:pt idx="7">
                  <c:v>4088.9810000000002</c:v>
                </c:pt>
                <c:pt idx="8">
                  <c:v>12.785</c:v>
                </c:pt>
                <c:pt idx="9">
                  <c:v>119.83199999999999</c:v>
                </c:pt>
                <c:pt idx="10">
                  <c:v>169.18899999999999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B-4AEF-866F-C4BA4008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69058</xdr:colOff>
      <xdr:row>12</xdr:row>
      <xdr:rowOff>17597</xdr:rowOff>
    </xdr:from>
    <xdr:to>
      <xdr:col>1</xdr:col>
      <xdr:colOff>2396289</xdr:colOff>
      <xdr:row>25</xdr:row>
      <xdr:rowOff>130341</xdr:rowOff>
    </xdr:to>
    <xdr:sp macro="" textlink="">
      <xdr:nvSpPr>
        <xdr:cNvPr id="2" name="Rectangle 1"/>
        <xdr:cNvSpPr/>
      </xdr:nvSpPr>
      <xdr:spPr>
        <a:xfrm>
          <a:off x="345283" y="1284422"/>
          <a:ext cx="2327231" cy="2293969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CA" sz="1200">
            <a:solidFill>
              <a:schemeClr val="tx1"/>
            </a:solidFill>
          </a:endParaRPr>
        </a:p>
        <a:p>
          <a:pPr algn="ctr"/>
          <a:r>
            <a:rPr lang="en-CA" sz="1400">
              <a:solidFill>
                <a:schemeClr val="tx1"/>
              </a:solidFill>
            </a:rPr>
            <a:t>ALBERTA 2020</a:t>
          </a:r>
        </a:p>
        <a:p>
          <a:pPr algn="ctr"/>
          <a:endParaRPr lang="en-CA" sz="1400">
            <a:solidFill>
              <a:schemeClr val="tx1"/>
            </a:solidFill>
          </a:endParaRPr>
        </a:p>
        <a:p>
          <a:pPr algn="ctr"/>
          <a:r>
            <a:rPr lang="en-CA" sz="1400" b="1">
              <a:solidFill>
                <a:schemeClr val="tx1"/>
              </a:solidFill>
            </a:rPr>
            <a:t>Total</a:t>
          </a:r>
          <a:r>
            <a:rPr lang="en-CA" sz="1400" b="1" baseline="0">
              <a:solidFill>
                <a:schemeClr val="tx1"/>
              </a:solidFill>
            </a:rPr>
            <a:t> Government </a:t>
          </a:r>
          <a:r>
            <a:rPr lang="en-CA" sz="1400" b="1">
              <a:solidFill>
                <a:schemeClr val="tx1"/>
              </a:solidFill>
            </a:rPr>
            <a:t>Revenue </a:t>
          </a:r>
        </a:p>
        <a:p>
          <a:pPr algn="ctr"/>
          <a:r>
            <a:rPr lang="en-CA" sz="1400" b="1">
              <a:solidFill>
                <a:schemeClr val="tx1"/>
              </a:solidFill>
            </a:rPr>
            <a:t>in 2019/20</a:t>
          </a:r>
        </a:p>
        <a:p>
          <a:pPr algn="ctr"/>
          <a:endParaRPr lang="en-CA" sz="1400">
            <a:solidFill>
              <a:schemeClr val="tx1"/>
            </a:solidFill>
          </a:endParaRPr>
        </a:p>
        <a:p>
          <a:pPr algn="ctr"/>
          <a:r>
            <a:rPr lang="en-CA" sz="2400" b="1">
              <a:solidFill>
                <a:schemeClr val="tx1"/>
              </a:solidFill>
            </a:rPr>
            <a:t>$46.2 billion </a:t>
          </a:r>
        </a:p>
      </xdr:txBody>
    </xdr:sp>
    <xdr:clientData/>
  </xdr:twoCellAnchor>
  <xdr:twoCellAnchor>
    <xdr:from>
      <xdr:col>33</xdr:col>
      <xdr:colOff>501316</xdr:colOff>
      <xdr:row>58</xdr:row>
      <xdr:rowOff>100264</xdr:rowOff>
    </xdr:from>
    <xdr:to>
      <xdr:col>44</xdr:col>
      <xdr:colOff>681791</xdr:colOff>
      <xdr:row>84</xdr:row>
      <xdr:rowOff>100263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2707105</xdr:colOff>
      <xdr:row>12</xdr:row>
      <xdr:rowOff>30079</xdr:rowOff>
    </xdr:from>
    <xdr:to>
      <xdr:col>1</xdr:col>
      <xdr:colOff>4963026</xdr:colOff>
      <xdr:row>25</xdr:row>
      <xdr:rowOff>140368</xdr:rowOff>
    </xdr:to>
    <xdr:sp macro="" textlink="">
      <xdr:nvSpPr>
        <xdr:cNvPr id="4" name="Rectangle 3"/>
        <xdr:cNvSpPr/>
      </xdr:nvSpPr>
      <xdr:spPr>
        <a:xfrm>
          <a:off x="2987842" y="2336132"/>
          <a:ext cx="2255921" cy="2275973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CA" sz="1200">
            <a:solidFill>
              <a:schemeClr val="tx1"/>
            </a:solidFill>
          </a:endParaRPr>
        </a:p>
        <a:p>
          <a:pPr algn="ctr"/>
          <a:r>
            <a:rPr lang="en-CA" sz="1400">
              <a:solidFill>
                <a:schemeClr val="tx1"/>
              </a:solidFill>
            </a:rPr>
            <a:t>ALBERTA 2020</a:t>
          </a:r>
        </a:p>
        <a:p>
          <a:pPr algn="ctr"/>
          <a:endParaRPr lang="en-CA" sz="1400">
            <a:solidFill>
              <a:schemeClr val="tx1"/>
            </a:solidFill>
          </a:endParaRPr>
        </a:p>
        <a:p>
          <a:pPr algn="ctr"/>
          <a:r>
            <a:rPr lang="en-CA" sz="1400" b="1">
              <a:solidFill>
                <a:schemeClr val="tx1"/>
              </a:solidFill>
            </a:rPr>
            <a:t>Non-renewable Resource Revenue in 2019/20</a:t>
          </a:r>
        </a:p>
        <a:p>
          <a:pPr algn="ctr"/>
          <a:endParaRPr lang="en-CA" sz="1400">
            <a:solidFill>
              <a:schemeClr val="tx1"/>
            </a:solidFill>
          </a:endParaRPr>
        </a:p>
        <a:p>
          <a:pPr algn="ctr"/>
          <a:r>
            <a:rPr lang="en-CA" sz="2400" b="1">
              <a:solidFill>
                <a:schemeClr val="tx1"/>
              </a:solidFill>
            </a:rPr>
            <a:t>$5.9 billion </a:t>
          </a:r>
        </a:p>
      </xdr:txBody>
    </xdr:sp>
    <xdr:clientData/>
  </xdr:twoCellAnchor>
  <xdr:twoCellAnchor>
    <xdr:from>
      <xdr:col>45</xdr:col>
      <xdr:colOff>451184</xdr:colOff>
      <xdr:row>58</xdr:row>
      <xdr:rowOff>120315</xdr:rowOff>
    </xdr:from>
    <xdr:to>
      <xdr:col>51</xdr:col>
      <xdr:colOff>506329</xdr:colOff>
      <xdr:row>85</xdr:row>
      <xdr:rowOff>40105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0.83114</cdr:x>
      <cdr:y>0.95192</cdr:y>
    </cdr:from>
    <cdr:to>
      <cdr:x>1</cdr:x>
      <cdr:y>0.9989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41619" y="3970420"/>
          <a:ext cx="1349356" cy="1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900" i="1"/>
            <a:t>Source:</a:t>
          </a:r>
          <a:r>
            <a:rPr lang="en-CA" sz="900" i="1" baseline="0"/>
            <a:t> GOA</a:t>
          </a:r>
          <a:endParaRPr lang="en-CA" sz="900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0.24965</cdr:x>
      <cdr:y>0.91228</cdr:y>
    </cdr:from>
    <cdr:to>
      <cdr:x>0.59175</cdr:x>
      <cdr:y>0.98904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50283" y="2502566"/>
          <a:ext cx="1713286" cy="210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000" i="1"/>
            <a:t>Source:</a:t>
          </a:r>
          <a:r>
            <a:rPr lang="en-CA" sz="1000" i="1" baseline="0"/>
            <a:t> GOA</a:t>
          </a:r>
          <a:endParaRPr lang="en-CA" sz="1000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ei.jernov\AppData\Local\Microsoft\Windows\Temporary%20Internet%20Files\Content.Outlook\04J6C1HX\Rig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oadat02\userdir\PLANNING%20AND%20DEVELOPMENT%20DIVISION\POLICY_DATA\ACTIVITY\LICEN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-Energy%20Info%20and%20Analysis\Forecasting%20and%20Business%20Info\Revenue%20Forecasting\OE-SF\ACTIVITY\New%20Lic.%20&amp;%20Wells%20Drill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a\desktop\K_O\larysa.wozna\Desktop\DASHBOARD\ECONOMIC%20DASHBOARD%20-%20Jul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nthly"/>
      <sheetName val="Wkly Report"/>
      <sheetName val="pivot table"/>
      <sheetName val="2007-2008"/>
      <sheetName val="2000-2006"/>
      <sheetName val="1990-1999"/>
      <sheetName val="1974-1989"/>
      <sheetName val="2007"/>
      <sheetName val="Sheet2"/>
      <sheetName val="2000-2005"/>
      <sheetName val="2000-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ategory"/>
      <sheetName val="Annual"/>
      <sheetName val="Nickles"/>
    </sheetNames>
    <sheetDataSet>
      <sheetData sheetId="0">
        <row r="7">
          <cell r="E7" t="str">
            <v>QUARTERLY LICENCES ISSUED</v>
          </cell>
        </row>
      </sheetData>
      <sheetData sheetId="1">
        <row r="4">
          <cell r="E4">
            <v>1992</v>
          </cell>
        </row>
        <row r="77">
          <cell r="C77">
            <v>926</v>
          </cell>
          <cell r="D77">
            <v>969</v>
          </cell>
          <cell r="E77">
            <v>911</v>
          </cell>
          <cell r="F77">
            <v>728</v>
          </cell>
          <cell r="G77">
            <v>1046</v>
          </cell>
          <cell r="H77">
            <v>871</v>
          </cell>
          <cell r="I77">
            <v>1074</v>
          </cell>
          <cell r="J77">
            <v>1062</v>
          </cell>
          <cell r="K77">
            <v>973</v>
          </cell>
          <cell r="L77">
            <v>851</v>
          </cell>
          <cell r="M77">
            <v>880</v>
          </cell>
          <cell r="N77">
            <v>1019</v>
          </cell>
        </row>
        <row r="78">
          <cell r="C78">
            <v>150</v>
          </cell>
          <cell r="D78">
            <v>156</v>
          </cell>
          <cell r="E78">
            <v>80</v>
          </cell>
          <cell r="F78">
            <v>46</v>
          </cell>
          <cell r="G78">
            <v>82</v>
          </cell>
          <cell r="H78">
            <v>96</v>
          </cell>
          <cell r="I78">
            <v>63</v>
          </cell>
          <cell r="J78">
            <v>112</v>
          </cell>
          <cell r="K78">
            <v>64</v>
          </cell>
          <cell r="L78">
            <v>116</v>
          </cell>
          <cell r="M78">
            <v>229</v>
          </cell>
          <cell r="N78">
            <v>384</v>
          </cell>
        </row>
        <row r="79">
          <cell r="C79">
            <v>70</v>
          </cell>
          <cell r="D79">
            <v>62</v>
          </cell>
          <cell r="E79">
            <v>28</v>
          </cell>
          <cell r="F79">
            <v>31</v>
          </cell>
          <cell r="G79">
            <v>30</v>
          </cell>
          <cell r="H79">
            <v>37</v>
          </cell>
          <cell r="I79">
            <v>36</v>
          </cell>
          <cell r="J79">
            <v>38</v>
          </cell>
          <cell r="K79">
            <v>27</v>
          </cell>
          <cell r="L79">
            <v>64</v>
          </cell>
          <cell r="M79">
            <v>153</v>
          </cell>
          <cell r="N79">
            <v>157</v>
          </cell>
        </row>
        <row r="80">
          <cell r="C80">
            <v>15</v>
          </cell>
          <cell r="D80">
            <v>13</v>
          </cell>
          <cell r="E80">
            <v>1</v>
          </cell>
          <cell r="F80">
            <v>1</v>
          </cell>
          <cell r="G80">
            <v>3</v>
          </cell>
          <cell r="H80">
            <v>3</v>
          </cell>
          <cell r="I80">
            <v>0</v>
          </cell>
          <cell r="J80">
            <v>3</v>
          </cell>
          <cell r="K80">
            <v>0</v>
          </cell>
          <cell r="L80">
            <v>9</v>
          </cell>
          <cell r="M80">
            <v>14</v>
          </cell>
          <cell r="N80">
            <v>23</v>
          </cell>
        </row>
        <row r="81">
          <cell r="C81">
            <v>34</v>
          </cell>
          <cell r="D81">
            <v>27</v>
          </cell>
          <cell r="E81">
            <v>35</v>
          </cell>
          <cell r="F81">
            <v>19</v>
          </cell>
          <cell r="G81">
            <v>21</v>
          </cell>
          <cell r="H81">
            <v>20</v>
          </cell>
          <cell r="I81">
            <v>48</v>
          </cell>
          <cell r="J81">
            <v>35</v>
          </cell>
          <cell r="K81">
            <v>33</v>
          </cell>
          <cell r="L81">
            <v>28</v>
          </cell>
          <cell r="M81">
            <v>33</v>
          </cell>
          <cell r="N81">
            <v>38</v>
          </cell>
        </row>
        <row r="82">
          <cell r="C82">
            <v>311</v>
          </cell>
          <cell r="D82">
            <v>126</v>
          </cell>
          <cell r="E82">
            <v>62</v>
          </cell>
          <cell r="F82">
            <v>19</v>
          </cell>
          <cell r="G82">
            <v>25</v>
          </cell>
          <cell r="H82">
            <v>21</v>
          </cell>
          <cell r="I82">
            <v>14</v>
          </cell>
          <cell r="J82">
            <v>58</v>
          </cell>
          <cell r="K82">
            <v>30</v>
          </cell>
          <cell r="L82">
            <v>21</v>
          </cell>
          <cell r="M82">
            <v>353</v>
          </cell>
          <cell r="N82">
            <v>210</v>
          </cell>
        </row>
      </sheetData>
      <sheetData sheetId="2">
        <row r="9">
          <cell r="C9">
            <v>2131</v>
          </cell>
          <cell r="D9">
            <v>905</v>
          </cell>
          <cell r="E9">
            <v>725</v>
          </cell>
          <cell r="F9">
            <v>55</v>
          </cell>
          <cell r="G9">
            <v>650</v>
          </cell>
          <cell r="H9">
            <v>305</v>
          </cell>
        </row>
        <row r="10">
          <cell r="C10">
            <v>2155</v>
          </cell>
          <cell r="D10">
            <v>683</v>
          </cell>
          <cell r="E10">
            <v>618</v>
          </cell>
          <cell r="F10">
            <v>24</v>
          </cell>
          <cell r="G10">
            <v>407</v>
          </cell>
          <cell r="H10">
            <v>156</v>
          </cell>
        </row>
        <row r="11">
          <cell r="C11">
            <v>2613</v>
          </cell>
          <cell r="D11">
            <v>697</v>
          </cell>
          <cell r="E11">
            <v>439</v>
          </cell>
          <cell r="F11">
            <v>19</v>
          </cell>
          <cell r="G11">
            <v>375</v>
          </cell>
          <cell r="H11">
            <v>56</v>
          </cell>
        </row>
        <row r="12">
          <cell r="C12">
            <v>5566</v>
          </cell>
          <cell r="D12">
            <v>1104</v>
          </cell>
          <cell r="E12">
            <v>726</v>
          </cell>
          <cell r="F12">
            <v>39</v>
          </cell>
          <cell r="G12">
            <v>701</v>
          </cell>
          <cell r="H12">
            <v>87</v>
          </cell>
        </row>
        <row r="13">
          <cell r="C13">
            <v>6927</v>
          </cell>
          <cell r="D13">
            <v>1945</v>
          </cell>
          <cell r="E13">
            <v>980</v>
          </cell>
          <cell r="F13">
            <v>65</v>
          </cell>
          <cell r="G13">
            <v>668</v>
          </cell>
          <cell r="H13">
            <v>299</v>
          </cell>
        </row>
        <row r="14">
          <cell r="C14">
            <v>6180</v>
          </cell>
          <cell r="D14">
            <v>1452</v>
          </cell>
          <cell r="E14">
            <v>580</v>
          </cell>
          <cell r="F14">
            <v>48</v>
          </cell>
          <cell r="G14">
            <v>486</v>
          </cell>
          <cell r="H14">
            <v>441</v>
          </cell>
        </row>
        <row r="15">
          <cell r="C15">
            <v>8879</v>
          </cell>
          <cell r="D15">
            <v>1320</v>
          </cell>
          <cell r="E15">
            <v>652</v>
          </cell>
          <cell r="F15">
            <v>59</v>
          </cell>
          <cell r="G15">
            <v>411</v>
          </cell>
          <cell r="H15">
            <v>630</v>
          </cell>
        </row>
        <row r="16">
          <cell r="C16">
            <v>11310</v>
          </cell>
          <cell r="D16">
            <v>1578</v>
          </cell>
          <cell r="E16">
            <v>733</v>
          </cell>
          <cell r="F16">
            <v>85</v>
          </cell>
          <cell r="G16">
            <v>371</v>
          </cell>
          <cell r="H16">
            <v>1250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UB Ann. Wlls"/>
      <sheetName val="EUB Wells"/>
      <sheetName val="New Licenses"/>
      <sheetName val="Well Count"/>
      <sheetName val="sel stat"/>
      <sheetName val="Summary Drilling"/>
      <sheetName val="Summary New lic."/>
      <sheetName val="newlic92"/>
      <sheetName val="newlic93"/>
      <sheetName val="newlic94"/>
      <sheetName val="newlic95"/>
      <sheetName val="newlic96"/>
      <sheetName val="newlic97"/>
      <sheetName val="newlic98"/>
      <sheetName val="drlg98"/>
      <sheetName val="drlg00"/>
      <sheetName val="newlic00"/>
    </sheetNames>
    <sheetDataSet>
      <sheetData sheetId="0">
        <row r="38">
          <cell r="E38">
            <v>4888</v>
          </cell>
          <cell r="J38">
            <v>2653</v>
          </cell>
        </row>
        <row r="39">
          <cell r="E39">
            <v>4006</v>
          </cell>
          <cell r="J39">
            <v>2865</v>
          </cell>
        </row>
        <row r="40">
          <cell r="E40">
            <v>3862</v>
          </cell>
          <cell r="J40">
            <v>1719</v>
          </cell>
        </row>
        <row r="41">
          <cell r="E41">
            <v>3457</v>
          </cell>
          <cell r="J41">
            <v>1245</v>
          </cell>
        </row>
        <row r="42">
          <cell r="E42">
            <v>4496</v>
          </cell>
          <cell r="J42">
            <v>1661</v>
          </cell>
        </row>
        <row r="43">
          <cell r="E43">
            <v>6288</v>
          </cell>
          <cell r="J43">
            <v>2175</v>
          </cell>
        </row>
        <row r="44">
          <cell r="E44">
            <v>3298</v>
          </cell>
          <cell r="J44">
            <v>1199</v>
          </cell>
        </row>
        <row r="45">
          <cell r="E45">
            <v>3865</v>
          </cell>
          <cell r="J45">
            <v>1305</v>
          </cell>
        </row>
        <row r="46">
          <cell r="E46">
            <v>4812</v>
          </cell>
          <cell r="J46">
            <v>1793</v>
          </cell>
        </row>
        <row r="47">
          <cell r="E47">
            <v>2451</v>
          </cell>
          <cell r="J47">
            <v>1678</v>
          </cell>
        </row>
        <row r="48">
          <cell r="E48">
            <v>2655</v>
          </cell>
          <cell r="J48">
            <v>1643</v>
          </cell>
        </row>
        <row r="49">
          <cell r="E49">
            <v>2711</v>
          </cell>
          <cell r="J49">
            <v>1182</v>
          </cell>
        </row>
        <row r="50">
          <cell r="E50">
            <v>2744</v>
          </cell>
          <cell r="J50">
            <v>1053</v>
          </cell>
        </row>
        <row r="51">
          <cell r="E51">
            <v>5595</v>
          </cell>
          <cell r="J51">
            <v>1662</v>
          </cell>
        </row>
        <row r="52">
          <cell r="E52">
            <v>6677</v>
          </cell>
          <cell r="J52">
            <v>2432</v>
          </cell>
        </row>
        <row r="53">
          <cell r="E53">
            <v>6477</v>
          </cell>
          <cell r="J53">
            <v>1997</v>
          </cell>
        </row>
        <row r="54">
          <cell r="E54">
            <v>8229</v>
          </cell>
          <cell r="J54">
            <v>2157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MARY"/>
      <sheetName val="DASHBOARD"/>
      <sheetName val="ECONOMIC DATA ---------&gt; "/>
      <sheetName val="AB Resource Revenue since 1970 "/>
      <sheetName val="CANADA Oil&amp;Gas CAPEX, Quarterly"/>
      <sheetName val="CANADA CAPEX, Annual"/>
      <sheetName val="ALBERTA CAPEX, Annual"/>
      <sheetName val="SELECTED JURISDICTIONS CAPEX"/>
      <sheetName val="VALUE OF PRODUCTION IN AB"/>
      <sheetName val="VALUE OF OIL&amp;GAS EXPORTS"/>
      <sheetName val="Value of Exports C12 C15 "/>
      <sheetName val="FDI IN CANADA "/>
      <sheetName val="ALBERTA GDP - in Chained 2007$"/>
      <sheetName val="AB GDP - Current prices "/>
      <sheetName val="DRILLING------------&gt; "/>
      <sheetName val="AER Drilling Data"/>
      <sheetName val="CAPP Drilling Data "/>
      <sheetName val="PSAC vs. CAODC forecast"/>
      <sheetName val="2019 PSAC Forecast "/>
      <sheetName val="2019 CAODC Forecast"/>
      <sheetName val="LABOUR DATA ---------&gt;"/>
      <sheetName val="AB Energy Employment Annual-LFS"/>
      <sheetName val="CANADA Energy Empl Annual-LFS"/>
      <sheetName val="AB Direct&amp;Indirect Employment"/>
      <sheetName val="Upstream Employment"/>
      <sheetName val="Downstream Employment"/>
      <sheetName val="Energy Empl-%of Total Empl "/>
      <sheetName val="AVERAGE JOB TENURE"/>
      <sheetName val="AnnualUnemplRatesCANADA&amp;PROVINC"/>
      <sheetName val="Annual Unempl by City"/>
      <sheetName val="CANUnemployment Rate in Oil&amp;Gas"/>
      <sheetName val="Industry Classification System"/>
    </sheetNames>
    <sheetDataSet>
      <sheetData sheetId="0"/>
      <sheetData sheetId="1"/>
      <sheetData sheetId="2"/>
      <sheetData sheetId="3"/>
      <sheetData sheetId="4">
        <row r="2">
          <cell r="BI2" t="str">
            <v>Natural Gas &amp; By-product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942"/>
  <sheetViews>
    <sheetView tabSelected="1" topLeftCell="AG42" zoomScale="95" zoomScaleNormal="95" workbookViewId="0">
      <selection activeCell="BA56" sqref="BA56"/>
    </sheetView>
  </sheetViews>
  <sheetFormatPr defaultRowHeight="12.75" x14ac:dyDescent="0.2"/>
  <cols>
    <col min="1" max="1" width="4.140625" style="1" customWidth="1"/>
    <col min="2" max="2" width="99.42578125" style="1" customWidth="1"/>
    <col min="3" max="5" width="9.5703125" style="1" bestFit="1" customWidth="1"/>
    <col min="6" max="6" width="10.42578125" style="1" customWidth="1"/>
    <col min="7" max="8" width="9.5703125" style="1" bestFit="1" customWidth="1"/>
    <col min="9" max="12" width="10.85546875" style="1" bestFit="1" customWidth="1"/>
    <col min="13" max="13" width="9.42578125" style="1" bestFit="1" customWidth="1"/>
    <col min="14" max="16" width="9.7109375" style="1" bestFit="1" customWidth="1"/>
    <col min="17" max="17" width="12.5703125" style="1" bestFit="1" customWidth="1"/>
    <col min="18" max="18" width="10.28515625" style="1" bestFit="1" customWidth="1"/>
    <col min="19" max="19" width="9.42578125" style="1" bestFit="1" customWidth="1"/>
    <col min="20" max="36" width="9.7109375" style="1" bestFit="1" customWidth="1"/>
    <col min="37" max="39" width="10.5703125" style="1" bestFit="1" customWidth="1"/>
    <col min="40" max="40" width="11.5703125" style="1" customWidth="1"/>
    <col min="41" max="41" width="11.140625" style="1" customWidth="1"/>
    <col min="42" max="43" width="11" style="1" customWidth="1"/>
    <col min="44" max="44" width="11.5703125" style="1" customWidth="1"/>
    <col min="45" max="45" width="11.140625" style="1" customWidth="1"/>
    <col min="46" max="46" width="12" style="1" customWidth="1"/>
    <col min="47" max="47" width="11.5703125" style="1" customWidth="1"/>
    <col min="48" max="49" width="14.85546875" style="1" customWidth="1"/>
    <col min="50" max="50" width="10.140625" style="1" customWidth="1"/>
    <col min="51" max="51" width="10.85546875" style="1" bestFit="1" customWidth="1"/>
    <col min="52" max="79" width="10.140625" style="1" customWidth="1"/>
    <col min="80" max="16384" width="9.140625" style="1"/>
  </cols>
  <sheetData>
    <row r="1" spans="2:66" x14ac:dyDescent="0.2">
      <c r="BL1" s="2" t="s">
        <v>0</v>
      </c>
      <c r="BM1" s="2"/>
      <c r="BN1" s="2"/>
    </row>
    <row r="2" spans="2:66" ht="23.25" x14ac:dyDescent="0.35">
      <c r="B2" s="3" t="s">
        <v>75</v>
      </c>
      <c r="C2" s="4"/>
      <c r="D2" s="4"/>
      <c r="E2" s="4"/>
      <c r="F2" s="4"/>
      <c r="G2" s="4"/>
      <c r="H2" s="4"/>
      <c r="I2" s="4"/>
      <c r="J2" s="4"/>
      <c r="K2" s="4"/>
      <c r="L2" s="4"/>
      <c r="Q2" s="5" t="s">
        <v>1</v>
      </c>
      <c r="R2" s="6">
        <f ca="1">NOW()</f>
        <v>44182.448682291666</v>
      </c>
      <c r="BL2" s="2" t="s">
        <v>2</v>
      </c>
      <c r="BM2" s="7">
        <v>371.93799999999999</v>
      </c>
      <c r="BN2" s="8">
        <f>BM2/$AY$42</f>
        <v>6.8509359901713196E-2</v>
      </c>
    </row>
    <row r="3" spans="2:66" x14ac:dyDescent="0.2">
      <c r="B3" s="65" t="s">
        <v>3</v>
      </c>
      <c r="C3" s="10"/>
      <c r="D3" s="10"/>
      <c r="E3" s="10"/>
      <c r="F3" s="10"/>
      <c r="G3" s="10"/>
      <c r="H3" s="10"/>
      <c r="I3" s="10"/>
      <c r="J3" s="10"/>
      <c r="K3" s="10"/>
      <c r="L3" s="10"/>
      <c r="Q3" s="11"/>
      <c r="BL3" s="2" t="s">
        <v>4</v>
      </c>
      <c r="BM3" s="7">
        <v>1174.5530000000001</v>
      </c>
      <c r="BN3" s="8">
        <f>BM3/$AY$42</f>
        <v>0.21634754771127701</v>
      </c>
    </row>
    <row r="4" spans="2:66" x14ac:dyDescent="0.2">
      <c r="B4" s="12"/>
      <c r="C4" s="10"/>
      <c r="D4" s="10"/>
      <c r="E4" s="10"/>
      <c r="F4" s="10"/>
      <c r="G4" s="10"/>
      <c r="H4" s="10"/>
      <c r="I4" s="10"/>
      <c r="J4" s="10"/>
      <c r="K4" s="10"/>
      <c r="L4" s="10"/>
      <c r="Q4" s="11"/>
      <c r="BL4" s="2"/>
      <c r="BM4" s="7"/>
      <c r="BN4" s="8"/>
    </row>
    <row r="5" spans="2:66" x14ac:dyDescent="0.2">
      <c r="B5" s="13"/>
      <c r="C5" s="10"/>
      <c r="D5" s="10"/>
      <c r="E5" s="10"/>
      <c r="F5" s="10"/>
      <c r="G5" s="10"/>
      <c r="H5" s="10"/>
      <c r="I5" s="10"/>
      <c r="J5" s="10"/>
      <c r="K5" s="10"/>
      <c r="L5" s="10"/>
      <c r="Q5" s="11"/>
      <c r="BL5" s="2"/>
      <c r="BM5" s="7"/>
      <c r="BN5" s="8"/>
    </row>
    <row r="6" spans="2:66" ht="15" x14ac:dyDescent="0.2">
      <c r="B6" s="66" t="s">
        <v>73</v>
      </c>
      <c r="C6" s="10"/>
      <c r="D6" s="10"/>
      <c r="E6" s="10"/>
      <c r="F6" s="10"/>
      <c r="G6" s="10"/>
      <c r="H6" s="10"/>
      <c r="I6" s="10"/>
      <c r="J6" s="10"/>
      <c r="K6" s="10"/>
      <c r="L6" s="10"/>
      <c r="Q6" s="11"/>
      <c r="BL6" s="2"/>
      <c r="BM6" s="7"/>
      <c r="BN6" s="8"/>
    </row>
    <row r="7" spans="2:66" ht="15" x14ac:dyDescent="0.2">
      <c r="B7" s="67" t="s">
        <v>74</v>
      </c>
      <c r="C7" s="10"/>
      <c r="D7" s="10"/>
      <c r="E7" s="10"/>
      <c r="F7" s="10"/>
      <c r="G7" s="10"/>
      <c r="H7" s="10"/>
      <c r="I7" s="10"/>
      <c r="J7" s="10"/>
      <c r="K7" s="10"/>
      <c r="L7" s="10"/>
      <c r="Q7" s="11"/>
      <c r="BL7" s="2"/>
      <c r="BM7" s="7"/>
      <c r="BN7" s="8"/>
    </row>
    <row r="8" spans="2:66" x14ac:dyDescent="0.2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Q8" s="11"/>
      <c r="BL8" s="2"/>
      <c r="BM8" s="7"/>
      <c r="BN8" s="8"/>
    </row>
    <row r="9" spans="2:66" x14ac:dyDescent="0.2">
      <c r="B9" s="12"/>
      <c r="C9" s="10"/>
      <c r="D9" s="10"/>
      <c r="E9" s="10"/>
      <c r="F9" s="10"/>
      <c r="G9" s="10"/>
      <c r="H9" s="10"/>
      <c r="I9" s="10"/>
      <c r="J9" s="10"/>
      <c r="K9" s="10"/>
      <c r="L9" s="10"/>
      <c r="Q9" s="11"/>
      <c r="BL9" s="2" t="s">
        <v>5</v>
      </c>
      <c r="BM9" s="7">
        <v>4088.9810000000002</v>
      </c>
      <c r="BN9" s="8">
        <f>BM9/$AY$42</f>
        <v>0.753172493695904</v>
      </c>
    </row>
    <row r="10" spans="2:66" x14ac:dyDescent="0.2"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Q10" s="11"/>
      <c r="BL10" s="2" t="s">
        <v>6</v>
      </c>
      <c r="BM10" s="7">
        <v>12.785</v>
      </c>
      <c r="BN10" s="14">
        <f>BM10/$AY$42</f>
        <v>2.3549413244772065E-3</v>
      </c>
    </row>
    <row r="11" spans="2:66" x14ac:dyDescent="0.2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Q11" s="11"/>
      <c r="BL11" s="15" t="s">
        <v>7</v>
      </c>
      <c r="BM11" s="7">
        <v>119.83199999999999</v>
      </c>
      <c r="BN11" s="8">
        <f>BM11/$AY$42</f>
        <v>2.2072532561185187E-2</v>
      </c>
    </row>
    <row r="12" spans="2:66" x14ac:dyDescent="0.2">
      <c r="C12" s="10"/>
      <c r="D12" s="10"/>
      <c r="E12" s="10"/>
      <c r="F12" s="10"/>
      <c r="G12" s="10"/>
      <c r="H12" s="10"/>
      <c r="I12" s="10"/>
      <c r="J12" s="10"/>
      <c r="K12" s="10"/>
      <c r="L12" s="10"/>
      <c r="Q12" s="11"/>
      <c r="BL12" s="2" t="s">
        <v>8</v>
      </c>
      <c r="BM12" s="7">
        <v>169.18899999999999</v>
      </c>
      <c r="BN12" s="8">
        <f>BM12/$AY$42</f>
        <v>3.1163877023619405E-2</v>
      </c>
    </row>
    <row r="13" spans="2:66" x14ac:dyDescent="0.2">
      <c r="C13" s="10"/>
      <c r="D13" s="10"/>
      <c r="E13" s="10"/>
      <c r="F13" s="10"/>
      <c r="G13" s="10"/>
      <c r="H13" s="10"/>
      <c r="I13" s="10"/>
      <c r="J13" s="10"/>
      <c r="K13" s="10"/>
      <c r="L13" s="10"/>
      <c r="Q13" s="11"/>
      <c r="BL13" s="2"/>
      <c r="BM13" s="2"/>
      <c r="BN13" s="2"/>
    </row>
    <row r="14" spans="2:66" x14ac:dyDescent="0.2">
      <c r="C14" s="10"/>
      <c r="D14" s="10"/>
      <c r="E14" s="10"/>
      <c r="F14" s="10"/>
      <c r="G14" s="10"/>
      <c r="H14" s="10"/>
      <c r="I14" s="10"/>
      <c r="J14" s="10"/>
      <c r="K14" s="10"/>
      <c r="L14" s="10"/>
      <c r="Q14" s="16"/>
    </row>
    <row r="15" spans="2:66" x14ac:dyDescent="0.2">
      <c r="C15" s="10"/>
      <c r="D15" s="10"/>
      <c r="E15" s="10"/>
      <c r="F15" s="10"/>
      <c r="G15" s="10"/>
      <c r="H15" s="10"/>
      <c r="I15" s="10"/>
      <c r="J15" s="10"/>
      <c r="K15" s="10"/>
      <c r="L15" s="10"/>
      <c r="Q15" s="11"/>
    </row>
    <row r="16" spans="2:66" x14ac:dyDescent="0.2">
      <c r="C16" s="10"/>
      <c r="D16" s="10"/>
      <c r="E16" s="10"/>
      <c r="F16" s="10"/>
      <c r="G16" s="10"/>
      <c r="H16" s="10"/>
      <c r="I16" s="10"/>
      <c r="J16" s="10"/>
      <c r="K16" s="10"/>
      <c r="L16" s="10"/>
      <c r="Q16" s="11"/>
    </row>
    <row r="17" spans="2:62" x14ac:dyDescent="0.2">
      <c r="C17" s="10"/>
      <c r="D17" s="10"/>
      <c r="E17" s="10"/>
      <c r="F17" s="10"/>
      <c r="G17" s="10"/>
      <c r="H17" s="10"/>
      <c r="I17" s="10"/>
      <c r="J17" s="10"/>
      <c r="K17" s="10"/>
      <c r="L17" s="10"/>
      <c r="Q17" s="11"/>
    </row>
    <row r="18" spans="2:62" x14ac:dyDescent="0.2">
      <c r="C18" s="10"/>
      <c r="D18" s="10"/>
      <c r="E18" s="10"/>
      <c r="F18" s="10"/>
      <c r="G18" s="10"/>
      <c r="H18" s="10"/>
      <c r="I18" s="10"/>
      <c r="J18" s="10"/>
      <c r="K18" s="10"/>
      <c r="L18" s="10"/>
      <c r="Q18" s="11"/>
    </row>
    <row r="19" spans="2:62" x14ac:dyDescent="0.2"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11"/>
    </row>
    <row r="20" spans="2:62" x14ac:dyDescent="0.2">
      <c r="C20" s="10"/>
      <c r="D20" s="10"/>
      <c r="E20" s="10"/>
      <c r="F20" s="10"/>
      <c r="G20" s="10"/>
      <c r="H20" s="10"/>
      <c r="I20" s="10"/>
      <c r="J20" s="10"/>
      <c r="K20" s="10"/>
      <c r="L20" s="10"/>
      <c r="Q20" s="11"/>
    </row>
    <row r="21" spans="2:62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Q21" s="11"/>
    </row>
    <row r="22" spans="2:62" x14ac:dyDescent="0.2">
      <c r="B22" s="10"/>
      <c r="C22" s="17"/>
      <c r="D22" s="17"/>
      <c r="E22" s="17"/>
      <c r="F22" s="17"/>
      <c r="G22" s="17"/>
      <c r="H22" s="18"/>
      <c r="I22" s="17"/>
      <c r="J22" s="17"/>
      <c r="K22" s="17"/>
      <c r="L22" s="17"/>
      <c r="Q22" s="11"/>
    </row>
    <row r="23" spans="2:62" x14ac:dyDescent="0.2">
      <c r="B23" s="10"/>
      <c r="C23" s="17"/>
      <c r="D23" s="17"/>
      <c r="E23" s="17"/>
      <c r="F23" s="17"/>
      <c r="G23" s="17"/>
      <c r="H23" s="17"/>
      <c r="I23" s="17"/>
      <c r="J23" s="17"/>
      <c r="K23" s="17"/>
      <c r="L23" s="17"/>
      <c r="Q23" s="11"/>
    </row>
    <row r="24" spans="2:62" ht="15.75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2:62" ht="15.75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2:62" ht="15.75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2:62" ht="15.75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2:62" ht="15.75" x14ac:dyDescent="0.25">
      <c r="B28" s="21" t="s">
        <v>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/>
      <c r="AB28" s="25"/>
      <c r="AC28" s="23"/>
      <c r="AD28" s="23"/>
      <c r="AE28" s="23"/>
      <c r="AF28" s="23"/>
      <c r="AG28" s="25"/>
      <c r="AS28" s="26"/>
    </row>
    <row r="29" spans="2:62" ht="15.75" x14ac:dyDescent="0.25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  <c r="AB29" s="25"/>
      <c r="AC29" s="23"/>
      <c r="AD29" s="23"/>
      <c r="AE29" s="23"/>
      <c r="AF29" s="23"/>
      <c r="AG29" s="25"/>
    </row>
    <row r="30" spans="2:62" s="10" customFormat="1" ht="14.25" customHeight="1" x14ac:dyDescent="0.25"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5"/>
      <c r="AB30" s="25"/>
      <c r="AC30" s="25"/>
      <c r="AD30" s="25"/>
      <c r="AE30" s="25"/>
      <c r="AF30" s="25"/>
      <c r="AG30" s="25"/>
      <c r="AI30" s="27"/>
      <c r="AJ30" s="27"/>
      <c r="AK30" s="27"/>
      <c r="AL30" s="27"/>
      <c r="AM30" s="27"/>
      <c r="AN30" s="27"/>
      <c r="AO30" s="27"/>
      <c r="AP30" s="27"/>
      <c r="AU30" s="28"/>
      <c r="AV30" s="28"/>
      <c r="AW30" s="28"/>
      <c r="AX30" s="28"/>
      <c r="AY30" s="28"/>
      <c r="AZ30" s="28"/>
    </row>
    <row r="31" spans="2:62" s="29" customFormat="1" x14ac:dyDescent="0.2">
      <c r="C31" s="30" t="s">
        <v>10</v>
      </c>
      <c r="D31" s="30" t="s">
        <v>11</v>
      </c>
      <c r="E31" s="30" t="s">
        <v>12</v>
      </c>
      <c r="F31" s="30" t="s">
        <v>13</v>
      </c>
      <c r="G31" s="30" t="s">
        <v>14</v>
      </c>
      <c r="H31" s="30" t="s">
        <v>15</v>
      </c>
      <c r="I31" s="30" t="s">
        <v>16</v>
      </c>
      <c r="J31" s="30" t="s">
        <v>17</v>
      </c>
      <c r="K31" s="30" t="s">
        <v>18</v>
      </c>
      <c r="L31" s="30" t="s">
        <v>19</v>
      </c>
      <c r="M31" s="30" t="s">
        <v>20</v>
      </c>
      <c r="N31" s="30" t="s">
        <v>21</v>
      </c>
      <c r="O31" s="30" t="s">
        <v>22</v>
      </c>
      <c r="P31" s="30" t="s">
        <v>23</v>
      </c>
      <c r="Q31" s="30" t="s">
        <v>24</v>
      </c>
      <c r="R31" s="30" t="s">
        <v>25</v>
      </c>
      <c r="S31" s="30" t="s">
        <v>26</v>
      </c>
      <c r="T31" s="30" t="s">
        <v>27</v>
      </c>
      <c r="U31" s="30" t="s">
        <v>28</v>
      </c>
      <c r="V31" s="30" t="s">
        <v>29</v>
      </c>
      <c r="W31" s="30" t="s">
        <v>30</v>
      </c>
      <c r="X31" s="30" t="s">
        <v>31</v>
      </c>
      <c r="Y31" s="30" t="s">
        <v>32</v>
      </c>
      <c r="Z31" s="30" t="s">
        <v>33</v>
      </c>
      <c r="AA31" s="30" t="s">
        <v>34</v>
      </c>
      <c r="AB31" s="30" t="s">
        <v>35</v>
      </c>
      <c r="AC31" s="31" t="s">
        <v>36</v>
      </c>
      <c r="AD31" s="32" t="s">
        <v>37</v>
      </c>
      <c r="AE31" s="32" t="s">
        <v>38</v>
      </c>
      <c r="AF31" s="32" t="s">
        <v>39</v>
      </c>
      <c r="AG31" s="32" t="s">
        <v>40</v>
      </c>
      <c r="AH31" s="32" t="s">
        <v>41</v>
      </c>
      <c r="AI31" s="32" t="s">
        <v>42</v>
      </c>
      <c r="AJ31" s="32" t="s">
        <v>43</v>
      </c>
      <c r="AK31" s="32" t="s">
        <v>44</v>
      </c>
      <c r="AL31" s="32" t="s">
        <v>45</v>
      </c>
      <c r="AM31" s="32" t="s">
        <v>46</v>
      </c>
      <c r="AN31" s="32" t="s">
        <v>47</v>
      </c>
      <c r="AO31" s="32" t="s">
        <v>48</v>
      </c>
      <c r="AP31" s="33" t="s">
        <v>49</v>
      </c>
      <c r="AQ31" s="33" t="s">
        <v>50</v>
      </c>
      <c r="AR31" s="33" t="s">
        <v>51</v>
      </c>
      <c r="AS31" s="33" t="s">
        <v>52</v>
      </c>
      <c r="AT31" s="33" t="s">
        <v>53</v>
      </c>
      <c r="AU31" s="27" t="s">
        <v>54</v>
      </c>
      <c r="AV31" s="27" t="s">
        <v>55</v>
      </c>
      <c r="AW31" s="27" t="s">
        <v>56</v>
      </c>
      <c r="AX31" s="34" t="s">
        <v>57</v>
      </c>
      <c r="AY31" s="35" t="s">
        <v>58</v>
      </c>
      <c r="AZ31" s="35" t="s">
        <v>76</v>
      </c>
    </row>
    <row r="32" spans="2:62" x14ac:dyDescent="0.2"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</row>
    <row r="33" spans="2:62" x14ac:dyDescent="0.2">
      <c r="B33" s="1" t="s">
        <v>59</v>
      </c>
      <c r="C33" s="36">
        <v>143.71805499999999</v>
      </c>
      <c r="D33" s="36">
        <v>174.63771199999999</v>
      </c>
      <c r="E33" s="36">
        <v>42.259</v>
      </c>
      <c r="F33" s="36">
        <v>70.034999999999997</v>
      </c>
      <c r="G33" s="36">
        <v>231.49299999999999</v>
      </c>
      <c r="H33" s="36">
        <v>519.13599999999997</v>
      </c>
      <c r="I33" s="36">
        <v>721.70699999999999</v>
      </c>
      <c r="J33" s="36">
        <v>980.78099999999995</v>
      </c>
      <c r="K33" s="36">
        <v>1196.153</v>
      </c>
      <c r="L33" s="36">
        <v>1509.8910000000001</v>
      </c>
      <c r="M33" s="37">
        <v>1903.04537</v>
      </c>
      <c r="N33" s="37">
        <v>1956.2935560000001</v>
      </c>
      <c r="O33" s="37">
        <v>1876.3623279999999</v>
      </c>
      <c r="P33" s="37">
        <v>1694.091302</v>
      </c>
      <c r="Q33" s="37">
        <v>1942.4132750000001</v>
      </c>
      <c r="R33" s="37">
        <v>1805.935592</v>
      </c>
      <c r="S33" s="37">
        <v>1097.18</v>
      </c>
      <c r="T33" s="37">
        <v>1011.171</v>
      </c>
      <c r="U33" s="37">
        <v>988.70564000000002</v>
      </c>
      <c r="V33" s="37">
        <v>960.58595100000002</v>
      </c>
      <c r="W33" s="37">
        <v>1080</v>
      </c>
      <c r="X33" s="37">
        <v>839.3</v>
      </c>
      <c r="Y33" s="37">
        <v>1069</v>
      </c>
      <c r="Z33" s="37">
        <v>1410</v>
      </c>
      <c r="AA33" s="37">
        <v>1242</v>
      </c>
      <c r="AB33" s="37">
        <v>1004</v>
      </c>
      <c r="AC33" s="37">
        <v>1299</v>
      </c>
      <c r="AD33" s="37">
        <v>1660</v>
      </c>
      <c r="AE33" s="37">
        <v>1467</v>
      </c>
      <c r="AF33" s="37">
        <v>2441</v>
      </c>
      <c r="AG33" s="37">
        <v>7200</v>
      </c>
      <c r="AH33" s="37">
        <v>4030</v>
      </c>
      <c r="AI33" s="37">
        <v>5125</v>
      </c>
      <c r="AJ33" s="37">
        <v>5450</v>
      </c>
      <c r="AK33" s="37">
        <v>6439</v>
      </c>
      <c r="AL33" s="37">
        <v>8388</v>
      </c>
      <c r="AM33" s="26">
        <v>5987.6970000000001</v>
      </c>
      <c r="AN33" s="26">
        <v>5199</v>
      </c>
      <c r="AO33" s="26">
        <v>5834.0060000000003</v>
      </c>
      <c r="AP33" s="26">
        <v>1525</v>
      </c>
      <c r="AQ33" s="38">
        <v>1416</v>
      </c>
      <c r="AR33" s="38">
        <v>1304</v>
      </c>
      <c r="AS33" s="38">
        <v>954</v>
      </c>
      <c r="AT33" s="38">
        <v>1103</v>
      </c>
      <c r="AU33" s="38">
        <v>989</v>
      </c>
      <c r="AV33" s="38">
        <v>493</v>
      </c>
      <c r="AW33" s="38">
        <v>520</v>
      </c>
      <c r="AX33" s="26">
        <v>645</v>
      </c>
      <c r="AY33" s="36">
        <v>535.92499999999995</v>
      </c>
      <c r="AZ33" s="36">
        <v>371</v>
      </c>
      <c r="BA33" s="26"/>
      <c r="BB33" s="26"/>
      <c r="BC33" s="26"/>
      <c r="BD33" s="26"/>
      <c r="BE33" s="26"/>
      <c r="BF33" s="26"/>
      <c r="BG33" s="26"/>
      <c r="BH33" s="26"/>
      <c r="BI33" s="26"/>
      <c r="BJ33" s="26"/>
    </row>
    <row r="34" spans="2:62" x14ac:dyDescent="0.2">
      <c r="B34" s="1" t="s">
        <v>60</v>
      </c>
      <c r="C34" s="36"/>
      <c r="D34" s="36"/>
      <c r="E34" s="36">
        <v>172.333</v>
      </c>
      <c r="F34" s="36">
        <v>302.12299999999999</v>
      </c>
      <c r="G34" s="36">
        <v>956.43700000000001</v>
      </c>
      <c r="H34" s="36">
        <v>975.44100000000003</v>
      </c>
      <c r="I34" s="36">
        <v>1094.2570000000001</v>
      </c>
      <c r="J34" s="36">
        <v>1323.2260000000001</v>
      </c>
      <c r="K34" s="36">
        <v>1617.9010000000001</v>
      </c>
      <c r="L34" s="36">
        <v>1899.885</v>
      </c>
      <c r="M34" s="37">
        <v>1969.0618260000001</v>
      </c>
      <c r="N34" s="37">
        <v>2177.9830889999998</v>
      </c>
      <c r="O34" s="37">
        <v>2337.88672</v>
      </c>
      <c r="P34" s="37">
        <v>2872.9135249999999</v>
      </c>
      <c r="Q34" s="37">
        <v>2916.4701409999998</v>
      </c>
      <c r="R34" s="37">
        <v>2533.673209</v>
      </c>
      <c r="S34" s="37">
        <v>996.71</v>
      </c>
      <c r="T34" s="37">
        <v>1330.212</v>
      </c>
      <c r="U34" s="37">
        <v>933.41136500000005</v>
      </c>
      <c r="V34" s="37">
        <v>1125.9669899999999</v>
      </c>
      <c r="W34" s="37">
        <v>1325.194</v>
      </c>
      <c r="X34" s="37">
        <v>1037.5999999999999</v>
      </c>
      <c r="Y34" s="37">
        <v>1009</v>
      </c>
      <c r="Z34" s="37">
        <v>767</v>
      </c>
      <c r="AA34" s="37">
        <v>1097</v>
      </c>
      <c r="AB34" s="37">
        <v>1047</v>
      </c>
      <c r="AC34" s="37">
        <v>1386</v>
      </c>
      <c r="AD34" s="37">
        <v>914</v>
      </c>
      <c r="AE34" s="37">
        <v>470</v>
      </c>
      <c r="AF34" s="37">
        <v>1072</v>
      </c>
      <c r="AG34" s="37">
        <v>1500</v>
      </c>
      <c r="AH34" s="37">
        <v>987</v>
      </c>
      <c r="AI34" s="37">
        <v>1177</v>
      </c>
      <c r="AJ34" s="37">
        <v>981</v>
      </c>
      <c r="AK34" s="37">
        <v>1273</v>
      </c>
      <c r="AL34" s="37">
        <v>1463</v>
      </c>
      <c r="AM34" s="26">
        <v>1399.759</v>
      </c>
      <c r="AN34" s="26">
        <v>1655</v>
      </c>
      <c r="AO34" s="26">
        <v>1800.12</v>
      </c>
      <c r="AP34" s="26">
        <v>1848</v>
      </c>
      <c r="AQ34" s="38">
        <v>2236</v>
      </c>
      <c r="AR34" s="38">
        <v>2284</v>
      </c>
      <c r="AS34" s="38">
        <v>2038</v>
      </c>
      <c r="AT34" s="38">
        <v>2476</v>
      </c>
      <c r="AU34" s="38">
        <v>2245</v>
      </c>
      <c r="AV34" s="38">
        <v>689</v>
      </c>
      <c r="AW34" s="38">
        <v>724</v>
      </c>
      <c r="AX34" s="26">
        <v>965</v>
      </c>
      <c r="AY34" s="36">
        <v>1149.125</v>
      </c>
      <c r="AZ34" s="36">
        <v>1174.5530000000001</v>
      </c>
      <c r="BA34" s="26"/>
      <c r="BB34" s="26"/>
      <c r="BC34" s="26"/>
      <c r="BD34" s="26"/>
      <c r="BE34" s="26"/>
      <c r="BF34" s="26"/>
      <c r="BG34" s="26"/>
      <c r="BH34" s="26"/>
      <c r="BI34" s="26"/>
      <c r="BJ34" s="26"/>
    </row>
    <row r="35" spans="2:62" x14ac:dyDescent="0.2">
      <c r="B35" s="1" t="s">
        <v>61</v>
      </c>
      <c r="C35" s="36">
        <v>2.4458510000000002</v>
      </c>
      <c r="D35" s="36">
        <v>3.0031319999999999</v>
      </c>
      <c r="E35" s="36">
        <v>3.819</v>
      </c>
      <c r="F35" s="36">
        <v>8.1769999999999996</v>
      </c>
      <c r="G35" s="36">
        <v>13.869</v>
      </c>
      <c r="H35" s="36">
        <v>15.378</v>
      </c>
      <c r="I35" s="36">
        <v>19.094999999999999</v>
      </c>
      <c r="J35" s="36">
        <v>23.826000000000001</v>
      </c>
      <c r="K35" s="36">
        <v>27.815999999999999</v>
      </c>
      <c r="L35" s="36">
        <v>46.247</v>
      </c>
      <c r="M35" s="37">
        <v>224.922</v>
      </c>
      <c r="N35" s="37">
        <v>229.714</v>
      </c>
      <c r="O35" s="37">
        <v>362.34</v>
      </c>
      <c r="P35" s="37">
        <v>303.83</v>
      </c>
      <c r="Q35" s="37">
        <v>135.05799999999999</v>
      </c>
      <c r="R35" s="37">
        <v>220.86799999999999</v>
      </c>
      <c r="S35" s="37">
        <v>11.96</v>
      </c>
      <c r="T35" s="37">
        <v>22.640999999999998</v>
      </c>
      <c r="U35" s="37">
        <v>18.980201999999998</v>
      </c>
      <c r="V35" s="37">
        <v>27.720099999999999</v>
      </c>
      <c r="W35" s="37">
        <v>39</v>
      </c>
      <c r="X35" s="37">
        <v>30.6</v>
      </c>
      <c r="Y35" s="37">
        <v>65</v>
      </c>
      <c r="Z35" s="37">
        <v>66</v>
      </c>
      <c r="AA35" s="37">
        <v>223</v>
      </c>
      <c r="AB35" s="37">
        <v>312</v>
      </c>
      <c r="AC35" s="37">
        <v>512</v>
      </c>
      <c r="AD35" s="37">
        <v>192</v>
      </c>
      <c r="AE35" s="37">
        <v>59</v>
      </c>
      <c r="AF35" s="37">
        <v>426</v>
      </c>
      <c r="AG35" s="37">
        <v>712</v>
      </c>
      <c r="AH35" s="37">
        <v>185</v>
      </c>
      <c r="AI35" s="37">
        <v>183</v>
      </c>
      <c r="AJ35" s="37">
        <v>197</v>
      </c>
      <c r="AK35" s="37">
        <v>718</v>
      </c>
      <c r="AL35" s="37">
        <v>950</v>
      </c>
      <c r="AM35" s="26">
        <f>2411.43</f>
        <v>2411.4299999999998</v>
      </c>
      <c r="AN35" s="26">
        <v>2913</v>
      </c>
      <c r="AO35" s="26">
        <v>2973.1320000000001</v>
      </c>
      <c r="AP35" s="26">
        <v>3160</v>
      </c>
      <c r="AQ35" s="38">
        <v>3723</v>
      </c>
      <c r="AR35" s="38">
        <v>4513</v>
      </c>
      <c r="AS35" s="38">
        <v>3560</v>
      </c>
      <c r="AT35" s="38">
        <v>5222</v>
      </c>
      <c r="AU35" s="38">
        <v>5049</v>
      </c>
      <c r="AV35" s="38">
        <v>1223</v>
      </c>
      <c r="AW35" s="38">
        <v>1483</v>
      </c>
      <c r="AX35" s="26">
        <v>2643</v>
      </c>
      <c r="AY35" s="36">
        <v>3213.7289999999998</v>
      </c>
      <c r="AZ35" s="36">
        <v>4088.9810000000002</v>
      </c>
      <c r="BA35" s="26"/>
      <c r="BB35" s="26"/>
      <c r="BC35" s="26"/>
      <c r="BD35" s="26"/>
      <c r="BE35" s="26"/>
      <c r="BF35" s="26"/>
      <c r="BG35" s="26"/>
      <c r="BH35" s="26"/>
      <c r="BI35" s="26"/>
      <c r="BJ35" s="26"/>
    </row>
    <row r="36" spans="2:62" x14ac:dyDescent="0.2">
      <c r="B36" s="1" t="s">
        <v>62</v>
      </c>
      <c r="C36" s="36">
        <f>0.383767+0.003292+0.020828+0.079749</f>
        <v>0.48763600000000007</v>
      </c>
      <c r="D36" s="36">
        <f>0.559702+0.002407+0.021122+0.079686</f>
        <v>0.66291700000000009</v>
      </c>
      <c r="E36" s="36">
        <v>0.66</v>
      </c>
      <c r="F36" s="36">
        <v>0.67600000000000005</v>
      </c>
      <c r="G36" s="36">
        <v>0.71</v>
      </c>
      <c r="H36" s="36">
        <f>0.888+0.244</f>
        <v>1.1320000000000001</v>
      </c>
      <c r="I36" s="36">
        <f>6.794+0.341</f>
        <v>7.1349999999999998</v>
      </c>
      <c r="J36" s="36">
        <f>15.198+0.387</f>
        <v>15.585000000000001</v>
      </c>
      <c r="K36" s="36">
        <f>18.28+0.342</f>
        <v>18.622</v>
      </c>
      <c r="L36" s="36">
        <f>7.543+0.504</f>
        <v>8.0470000000000006</v>
      </c>
      <c r="M36" s="26">
        <v>8</v>
      </c>
      <c r="N36" s="26">
        <v>11</v>
      </c>
      <c r="O36" s="26">
        <v>14</v>
      </c>
      <c r="P36" s="26">
        <v>11</v>
      </c>
      <c r="Q36" s="26">
        <v>9</v>
      </c>
      <c r="R36" s="26">
        <v>11</v>
      </c>
      <c r="S36" s="26">
        <v>7</v>
      </c>
      <c r="T36" s="26">
        <v>8</v>
      </c>
      <c r="U36" s="26">
        <v>15</v>
      </c>
      <c r="V36" s="26">
        <v>17</v>
      </c>
      <c r="W36" s="26">
        <v>15</v>
      </c>
      <c r="X36" s="26">
        <v>26</v>
      </c>
      <c r="Y36" s="26">
        <v>16</v>
      </c>
      <c r="Z36" s="26">
        <v>14</v>
      </c>
      <c r="AA36" s="26">
        <v>14</v>
      </c>
      <c r="AB36" s="26">
        <v>22</v>
      </c>
      <c r="AC36" s="26">
        <v>18</v>
      </c>
      <c r="AD36" s="26">
        <v>18</v>
      </c>
      <c r="AE36" s="26">
        <v>17</v>
      </c>
      <c r="AF36" s="26">
        <v>15</v>
      </c>
      <c r="AG36" s="26">
        <v>12</v>
      </c>
      <c r="AH36" s="26">
        <v>17</v>
      </c>
      <c r="AI36" s="26">
        <v>10</v>
      </c>
      <c r="AJ36" s="26">
        <v>9</v>
      </c>
      <c r="AK36" s="26">
        <v>11</v>
      </c>
      <c r="AL36" s="26">
        <v>11</v>
      </c>
      <c r="AM36" s="26">
        <f>12.681</f>
        <v>12.680999999999999</v>
      </c>
      <c r="AN36" s="26">
        <v>14</v>
      </c>
      <c r="AO36" s="26">
        <v>35.770000000000003</v>
      </c>
      <c r="AP36" s="26">
        <v>31</v>
      </c>
      <c r="AQ36" s="38">
        <v>31</v>
      </c>
      <c r="AR36" s="38">
        <v>29</v>
      </c>
      <c r="AS36" s="38">
        <v>-3</v>
      </c>
      <c r="AT36" s="38">
        <v>16</v>
      </c>
      <c r="AU36" s="38">
        <v>16</v>
      </c>
      <c r="AV36" s="38">
        <v>14</v>
      </c>
      <c r="AW36" s="38">
        <v>26</v>
      </c>
      <c r="AX36" s="26">
        <v>12</v>
      </c>
      <c r="AY36" s="36">
        <v>9.8030000000000008</v>
      </c>
      <c r="AZ36" s="36">
        <v>12.785</v>
      </c>
      <c r="BA36" s="26"/>
      <c r="BB36" s="26"/>
      <c r="BC36" s="26"/>
      <c r="BD36" s="26"/>
      <c r="BE36" s="26"/>
      <c r="BF36" s="26"/>
      <c r="BG36" s="26"/>
      <c r="BH36" s="26"/>
      <c r="BI36" s="26"/>
      <c r="BJ36" s="26"/>
    </row>
    <row r="37" spans="2:62" x14ac:dyDescent="0.2">
      <c r="B37" s="39" t="s">
        <v>7</v>
      </c>
      <c r="C37" s="40">
        <f>58.27681+26.537046</f>
        <v>84.813856000000001</v>
      </c>
      <c r="D37" s="40">
        <f>71.346062+21.070186</f>
        <v>92.416247999999996</v>
      </c>
      <c r="E37" s="40">
        <v>61.085000000000001</v>
      </c>
      <c r="F37" s="40">
        <v>81.706999999999994</v>
      </c>
      <c r="G37" s="40">
        <v>80.911000000000001</v>
      </c>
      <c r="H37" s="40">
        <f>127.001+14</f>
        <v>141.001</v>
      </c>
      <c r="I37" s="40">
        <f>197.839+10</f>
        <v>207.839</v>
      </c>
      <c r="J37" s="40">
        <v>736.14700000000005</v>
      </c>
      <c r="K37" s="40">
        <v>677.51400000000001</v>
      </c>
      <c r="L37" s="40">
        <v>1057.732</v>
      </c>
      <c r="M37" s="37">
        <v>758.83799999999997</v>
      </c>
      <c r="N37" s="37">
        <v>556.91399999999999</v>
      </c>
      <c r="O37" s="37">
        <v>336.5</v>
      </c>
      <c r="P37" s="37">
        <v>486.98099999999999</v>
      </c>
      <c r="Q37" s="37">
        <v>662.13300000000004</v>
      </c>
      <c r="R37" s="37">
        <v>724.41800000000001</v>
      </c>
      <c r="S37" s="37">
        <v>291.94799999999998</v>
      </c>
      <c r="T37" s="37">
        <v>761.18100000000004</v>
      </c>
      <c r="U37" s="37">
        <v>449.54118299999999</v>
      </c>
      <c r="V37" s="37">
        <v>388.5</v>
      </c>
      <c r="W37" s="37">
        <v>415.68200000000002</v>
      </c>
      <c r="X37" s="37">
        <v>262</v>
      </c>
      <c r="Y37" s="37">
        <v>167</v>
      </c>
      <c r="Z37" s="37">
        <v>717</v>
      </c>
      <c r="AA37" s="37">
        <v>978</v>
      </c>
      <c r="AB37" s="37">
        <v>576</v>
      </c>
      <c r="AC37" s="37">
        <v>927</v>
      </c>
      <c r="AD37" s="37">
        <v>1071</v>
      </c>
      <c r="AE37" s="37">
        <v>463</v>
      </c>
      <c r="AF37" s="37">
        <v>743</v>
      </c>
      <c r="AG37" s="37">
        <v>1159</v>
      </c>
      <c r="AH37" s="37">
        <v>969</v>
      </c>
      <c r="AI37" s="37">
        <v>565</v>
      </c>
      <c r="AJ37" s="37">
        <v>967</v>
      </c>
      <c r="AK37" s="37">
        <v>1252</v>
      </c>
      <c r="AL37" s="37">
        <v>3490</v>
      </c>
      <c r="AM37" s="26">
        <f>2462.787</f>
        <v>2462.7869999999998</v>
      </c>
      <c r="AN37" s="26">
        <v>1128</v>
      </c>
      <c r="AO37" s="26">
        <f>1112.403</f>
        <v>1112.403</v>
      </c>
      <c r="AP37" s="26">
        <f>1165</f>
        <v>1165</v>
      </c>
      <c r="AQ37" s="38">
        <v>2635</v>
      </c>
      <c r="AR37" s="38">
        <v>3312</v>
      </c>
      <c r="AS37" s="38">
        <v>1053</v>
      </c>
      <c r="AT37" s="38">
        <v>588</v>
      </c>
      <c r="AU37" s="38">
        <v>476</v>
      </c>
      <c r="AV37" s="38">
        <v>203</v>
      </c>
      <c r="AW37" s="38">
        <v>203</v>
      </c>
      <c r="AX37" s="26">
        <v>564</v>
      </c>
      <c r="AY37" s="36">
        <v>360.46699999999998</v>
      </c>
      <c r="AZ37" s="36">
        <v>119.83199999999999</v>
      </c>
      <c r="BA37" s="26"/>
      <c r="BB37" s="26"/>
      <c r="BC37" s="26"/>
      <c r="BD37" s="26"/>
      <c r="BE37" s="26"/>
      <c r="BF37" s="26"/>
      <c r="BG37" s="26"/>
      <c r="BH37" s="26"/>
      <c r="BI37" s="26"/>
      <c r="BJ37" s="26"/>
    </row>
    <row r="38" spans="2:62" x14ac:dyDescent="0.2">
      <c r="B38" s="1" t="s">
        <v>8</v>
      </c>
      <c r="C38" s="36">
        <f>1.257118+0.001005+0.00005+0.020741+0.126907</f>
        <v>1.405821</v>
      </c>
      <c r="D38" s="36">
        <f>1.956024+0.001005+0.00004+0.012987+0.087153</f>
        <v>2.0572089999999998</v>
      </c>
      <c r="E38" s="36">
        <f>47.884+1.094+2.082+0.321</f>
        <v>51.381</v>
      </c>
      <c r="F38" s="36">
        <f>51.441+1.527+3.484+0.321</f>
        <v>56.773000000000003</v>
      </c>
      <c r="G38" s="36">
        <f>52.396+2.22+3.447+0.386</f>
        <v>58.449000000000005</v>
      </c>
      <c r="H38" s="36">
        <f>52.652+4.549+4.193</f>
        <v>61.393999999999998</v>
      </c>
      <c r="I38" s="36">
        <f>57.755+4.814+3.471</f>
        <v>66.040000000000006</v>
      </c>
      <c r="J38" s="36">
        <f>64.837+5.103+3.84</f>
        <v>73.78</v>
      </c>
      <c r="K38" s="36">
        <f>68.989+5.209+4.166</f>
        <v>78.364000000000004</v>
      </c>
      <c r="L38" s="36">
        <f>64.262+5.007+1.495</f>
        <v>70.76400000000001</v>
      </c>
      <c r="M38" s="26">
        <v>93</v>
      </c>
      <c r="N38" s="26">
        <v>103</v>
      </c>
      <c r="O38" s="26">
        <v>102</v>
      </c>
      <c r="P38" s="26">
        <v>92</v>
      </c>
      <c r="Q38" s="26">
        <v>88</v>
      </c>
      <c r="R38" s="26">
        <v>91</v>
      </c>
      <c r="S38" s="26">
        <v>81</v>
      </c>
      <c r="T38" s="26">
        <v>77</v>
      </c>
      <c r="U38" s="26">
        <v>77</v>
      </c>
      <c r="V38" s="26">
        <v>76</v>
      </c>
      <c r="W38" s="26">
        <v>98</v>
      </c>
      <c r="X38" s="26">
        <v>105</v>
      </c>
      <c r="Y38" s="26">
        <v>103</v>
      </c>
      <c r="Z38" s="26">
        <v>105</v>
      </c>
      <c r="AA38" s="26">
        <v>115</v>
      </c>
      <c r="AB38" s="26">
        <v>116</v>
      </c>
      <c r="AC38" s="26">
        <v>132</v>
      </c>
      <c r="AD38" s="26">
        <v>148</v>
      </c>
      <c r="AE38" s="26">
        <v>142</v>
      </c>
      <c r="AF38" s="26">
        <v>141</v>
      </c>
      <c r="AG38" s="26">
        <v>147</v>
      </c>
      <c r="AH38" s="26">
        <v>148</v>
      </c>
      <c r="AI38" s="26">
        <v>153</v>
      </c>
      <c r="AJ38" s="26">
        <v>154</v>
      </c>
      <c r="AK38" s="26">
        <v>153</v>
      </c>
      <c r="AL38" s="26">
        <v>156</v>
      </c>
      <c r="AM38" s="26">
        <f>159.319</f>
        <v>159.31899999999999</v>
      </c>
      <c r="AN38" s="26">
        <v>159</v>
      </c>
      <c r="AO38" s="26">
        <v>159.86500000000001</v>
      </c>
      <c r="AP38" s="26">
        <v>158</v>
      </c>
      <c r="AQ38" s="38">
        <v>161</v>
      </c>
      <c r="AR38" s="38">
        <v>169</v>
      </c>
      <c r="AS38" s="38">
        <v>176</v>
      </c>
      <c r="AT38" s="38">
        <v>173</v>
      </c>
      <c r="AU38" s="38">
        <v>173</v>
      </c>
      <c r="AV38" s="38">
        <v>167</v>
      </c>
      <c r="AW38" s="38">
        <v>148</v>
      </c>
      <c r="AX38" s="26">
        <v>153</v>
      </c>
      <c r="AY38" s="36">
        <v>159.96100000000001</v>
      </c>
      <c r="AZ38" s="36">
        <v>169.18899999999999</v>
      </c>
      <c r="BA38" s="26"/>
      <c r="BB38" s="26"/>
      <c r="BC38" s="26"/>
      <c r="BD38" s="26"/>
      <c r="BE38" s="26"/>
      <c r="BF38" s="26"/>
      <c r="BG38" s="26"/>
      <c r="BH38" s="26"/>
      <c r="BI38" s="26"/>
      <c r="BJ38" s="26"/>
    </row>
    <row r="39" spans="2:62" x14ac:dyDescent="0.2">
      <c r="B39" s="1" t="s">
        <v>63</v>
      </c>
      <c r="C39" s="36"/>
      <c r="D39" s="36"/>
      <c r="E39" s="36"/>
      <c r="F39" s="36">
        <v>-10.128</v>
      </c>
      <c r="G39" s="36">
        <v>-15.250999999999999</v>
      </c>
      <c r="H39" s="36">
        <f>-(28.813+4.548)</f>
        <v>-33.360999999999997</v>
      </c>
      <c r="I39" s="36">
        <f>-(40.868+8.375)</f>
        <v>-49.243000000000002</v>
      </c>
      <c r="J39" s="36">
        <f>-(58.087+17.073)</f>
        <v>-75.16</v>
      </c>
      <c r="K39" s="36">
        <f>-(65.535+15.855)</f>
        <v>-81.39</v>
      </c>
      <c r="L39" s="36">
        <f>-(92.683+6.099)</f>
        <v>-98.782000000000011</v>
      </c>
      <c r="M39" s="37">
        <v>-148.476135</v>
      </c>
      <c r="N39" s="37">
        <v>-156.20457099999999</v>
      </c>
      <c r="O39" s="37">
        <v>-863.244057</v>
      </c>
      <c r="P39" s="37">
        <v>-443.59309999999999</v>
      </c>
      <c r="Q39" s="37">
        <v>-565.48867099999995</v>
      </c>
      <c r="R39" s="37">
        <v>-534.95218399999999</v>
      </c>
      <c r="S39" s="37">
        <v>-400.29700000000003</v>
      </c>
      <c r="T39" s="37">
        <v>-273</v>
      </c>
      <c r="U39" s="37">
        <v>3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26">
        <v>0</v>
      </c>
      <c r="AN39" s="26">
        <v>0</v>
      </c>
      <c r="AO39" s="26">
        <v>0</v>
      </c>
      <c r="AP39" s="26">
        <v>-1119</v>
      </c>
      <c r="AQ39" s="38">
        <v>-1774</v>
      </c>
      <c r="AR39" s="38">
        <v>25</v>
      </c>
      <c r="AS39" s="38">
        <v>0</v>
      </c>
      <c r="AT39" s="38">
        <v>0</v>
      </c>
      <c r="AU39" s="38">
        <v>0</v>
      </c>
      <c r="AV39" s="38">
        <v>0</v>
      </c>
      <c r="AW39" s="38">
        <v>0</v>
      </c>
      <c r="AX39" s="26">
        <v>0</v>
      </c>
      <c r="AY39" s="26">
        <v>0</v>
      </c>
      <c r="AZ39" s="26">
        <v>0</v>
      </c>
      <c r="BA39" s="26"/>
      <c r="BB39" s="26"/>
      <c r="BC39" s="26"/>
      <c r="BD39" s="26"/>
      <c r="BE39" s="26"/>
      <c r="BF39" s="26"/>
      <c r="BG39" s="26"/>
      <c r="BH39" s="26"/>
      <c r="BI39" s="26"/>
      <c r="BJ39" s="26"/>
    </row>
    <row r="40" spans="2:62" x14ac:dyDescent="0.2">
      <c r="B40" s="1" t="s">
        <v>64</v>
      </c>
      <c r="C40" s="36"/>
      <c r="D40" s="36"/>
      <c r="E40" s="36"/>
      <c r="F40" s="36"/>
      <c r="G40" s="41"/>
      <c r="H40" s="41">
        <v>-8</v>
      </c>
      <c r="I40" s="41">
        <v>-76</v>
      </c>
      <c r="J40" s="41">
        <v>-53</v>
      </c>
      <c r="K40" s="41">
        <v>-113</v>
      </c>
      <c r="L40" s="41">
        <v>-108</v>
      </c>
      <c r="M40" s="37">
        <v>-115.285</v>
      </c>
      <c r="N40" s="37">
        <v>-132</v>
      </c>
      <c r="O40" s="37">
        <v>-728</v>
      </c>
      <c r="P40" s="37">
        <v>-607.43899999999996</v>
      </c>
      <c r="Q40" s="37">
        <v>-395.86799999999999</v>
      </c>
      <c r="R40" s="37">
        <v>-410.779</v>
      </c>
      <c r="S40" s="37">
        <v>-425.12599999999998</v>
      </c>
      <c r="T40" s="37">
        <v>-383</v>
      </c>
      <c r="U40" s="37">
        <v>-344</v>
      </c>
      <c r="V40" s="37">
        <v>-355.41399999999999</v>
      </c>
      <c r="W40" s="37">
        <v>-285.56900000000002</v>
      </c>
      <c r="X40" s="37">
        <v>-277.5</v>
      </c>
      <c r="Y40" s="37">
        <v>-246</v>
      </c>
      <c r="Z40" s="37">
        <v>-262</v>
      </c>
      <c r="AA40" s="37">
        <v>-291</v>
      </c>
      <c r="AB40" s="37">
        <v>-292</v>
      </c>
      <c r="AC40" s="37">
        <v>-240</v>
      </c>
      <c r="AD40" s="37">
        <v>-225</v>
      </c>
      <c r="AE40" s="37">
        <v>-250</v>
      </c>
      <c r="AF40" s="37">
        <v>-188</v>
      </c>
      <c r="AG40" s="37">
        <v>-144</v>
      </c>
      <c r="AH40" s="37">
        <v>-109</v>
      </c>
      <c r="AI40" s="37">
        <v>-83</v>
      </c>
      <c r="AJ40" s="37">
        <v>-82</v>
      </c>
      <c r="AK40" s="37">
        <v>-102</v>
      </c>
      <c r="AL40" s="37">
        <v>-111</v>
      </c>
      <c r="AM40" s="26">
        <f>-173.793</f>
        <v>-173.79300000000001</v>
      </c>
      <c r="AN40" s="26">
        <v>-44</v>
      </c>
      <c r="AO40" s="26">
        <v>0</v>
      </c>
      <c r="AP40" s="26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0</v>
      </c>
      <c r="AX40" s="26">
        <v>0</v>
      </c>
      <c r="AY40" s="26">
        <v>0</v>
      </c>
      <c r="AZ40" s="26">
        <v>0</v>
      </c>
      <c r="BA40" s="26"/>
      <c r="BB40" s="26"/>
      <c r="BC40" s="26"/>
      <c r="BD40" s="26"/>
      <c r="BE40" s="26"/>
      <c r="BF40" s="26"/>
      <c r="BG40" s="26"/>
      <c r="BH40" s="26"/>
      <c r="BI40" s="26"/>
      <c r="BJ40" s="26"/>
    </row>
    <row r="41" spans="2:62" x14ac:dyDescent="0.2">
      <c r="J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44"/>
      <c r="AZ41" s="44"/>
      <c r="BA41" s="26"/>
      <c r="BB41" s="26"/>
      <c r="BC41" s="26"/>
      <c r="BD41" s="26"/>
      <c r="BE41" s="26"/>
      <c r="BF41" s="26"/>
      <c r="BG41" s="26"/>
      <c r="BH41" s="26"/>
      <c r="BI41" s="26"/>
      <c r="BJ41" s="26"/>
    </row>
    <row r="42" spans="2:62" s="49" customFormat="1" ht="15.75" x14ac:dyDescent="0.25">
      <c r="B42" s="45" t="s">
        <v>65</v>
      </c>
      <c r="C42" s="46">
        <v>232.871219</v>
      </c>
      <c r="D42" s="46">
        <v>272.777218</v>
      </c>
      <c r="E42" s="46">
        <v>331.53699999999992</v>
      </c>
      <c r="F42" s="46">
        <v>509.363</v>
      </c>
      <c r="G42" s="46">
        <v>1326.6180000000002</v>
      </c>
      <c r="H42" s="46">
        <v>1672.1209999999999</v>
      </c>
      <c r="I42" s="46">
        <v>1990.83</v>
      </c>
      <c r="J42" s="46">
        <v>3025.1850000000004</v>
      </c>
      <c r="K42" s="46">
        <v>3421.98</v>
      </c>
      <c r="L42" s="46">
        <v>4385.7839999999997</v>
      </c>
      <c r="M42" s="46">
        <v>4693.1060609999995</v>
      </c>
      <c r="N42" s="46">
        <v>4746.7000739999994</v>
      </c>
      <c r="O42" s="46">
        <v>3437.8449909999999</v>
      </c>
      <c r="P42" s="46">
        <v>4409.7837269999991</v>
      </c>
      <c r="Q42" s="46">
        <v>4791.717744999999</v>
      </c>
      <c r="R42" s="46">
        <v>4441.1636170000002</v>
      </c>
      <c r="S42" s="46">
        <v>1660.3750000000002</v>
      </c>
      <c r="T42" s="46">
        <v>2554.2049999999999</v>
      </c>
      <c r="U42" s="46">
        <v>2141.6383900000001</v>
      </c>
      <c r="V42" s="46">
        <v>2240.3590409999997</v>
      </c>
      <c r="W42" s="46">
        <v>2687.3070000000002</v>
      </c>
      <c r="X42" s="46">
        <v>2023</v>
      </c>
      <c r="Y42" s="46">
        <v>2183</v>
      </c>
      <c r="Z42" s="46">
        <v>2817</v>
      </c>
      <c r="AA42" s="46">
        <v>3378</v>
      </c>
      <c r="AB42" s="46">
        <v>2785</v>
      </c>
      <c r="AC42" s="46">
        <v>4034</v>
      </c>
      <c r="AD42" s="46">
        <v>3778</v>
      </c>
      <c r="AE42" s="46">
        <v>2368</v>
      </c>
      <c r="AF42" s="46">
        <v>4650</v>
      </c>
      <c r="AG42" s="46">
        <v>10586</v>
      </c>
      <c r="AH42" s="47">
        <v>6227</v>
      </c>
      <c r="AI42" s="46">
        <v>7130</v>
      </c>
      <c r="AJ42" s="46">
        <v>7676</v>
      </c>
      <c r="AK42" s="46">
        <v>9744</v>
      </c>
      <c r="AL42" s="46">
        <v>14347</v>
      </c>
      <c r="AM42" s="46">
        <v>12259.880000000001</v>
      </c>
      <c r="AN42" s="46">
        <v>11024</v>
      </c>
      <c r="AO42" s="46">
        <v>11915.296</v>
      </c>
      <c r="AP42" s="46">
        <v>6768</v>
      </c>
      <c r="AQ42" s="46">
        <v>8428</v>
      </c>
      <c r="AR42" s="46">
        <v>11636</v>
      </c>
      <c r="AS42" s="46">
        <v>7779</v>
      </c>
      <c r="AT42" s="46">
        <v>9578</v>
      </c>
      <c r="AU42" s="46">
        <v>8948</v>
      </c>
      <c r="AV42" s="46">
        <v>2789</v>
      </c>
      <c r="AW42" s="46">
        <v>3105</v>
      </c>
      <c r="AX42" s="46">
        <v>4980</v>
      </c>
      <c r="AY42" s="46">
        <v>5429.01</v>
      </c>
      <c r="AZ42" s="46">
        <v>5937.2780000000002</v>
      </c>
      <c r="BA42" s="48"/>
      <c r="BB42" s="48"/>
      <c r="BC42" s="48"/>
      <c r="BD42" s="48"/>
      <c r="BE42" s="48"/>
      <c r="BF42" s="48"/>
      <c r="BG42" s="48"/>
      <c r="BH42" s="48"/>
      <c r="BI42" s="48"/>
      <c r="BJ42" s="48"/>
    </row>
    <row r="43" spans="2:62" s="49" customFormat="1" ht="15.75" x14ac:dyDescent="0.25"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50"/>
      <c r="AZ43" s="50"/>
      <c r="BA43" s="48"/>
      <c r="BB43" s="48"/>
      <c r="BC43" s="48"/>
      <c r="BD43" s="48"/>
      <c r="BE43" s="48"/>
      <c r="BF43" s="48"/>
      <c r="BG43" s="48"/>
      <c r="BH43" s="48"/>
      <c r="BI43" s="48"/>
      <c r="BJ43" s="48"/>
    </row>
    <row r="44" spans="2:62" x14ac:dyDescent="0.2">
      <c r="J44" s="42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44"/>
      <c r="AZ44" s="44"/>
      <c r="BA44" s="26"/>
      <c r="BB44" s="26"/>
      <c r="BC44" s="26"/>
      <c r="BD44" s="26"/>
      <c r="BE44" s="26"/>
      <c r="BF44" s="26"/>
      <c r="BG44" s="26"/>
      <c r="BH44" s="26"/>
      <c r="BI44" s="26"/>
      <c r="BJ44" s="26"/>
    </row>
    <row r="45" spans="2:62" x14ac:dyDescent="0.2">
      <c r="B45" s="1" t="s">
        <v>66</v>
      </c>
      <c r="J45" s="42"/>
      <c r="M45" s="37">
        <v>-1443</v>
      </c>
      <c r="N45" s="37">
        <v>-1464</v>
      </c>
      <c r="O45" s="37">
        <v>-1249</v>
      </c>
      <c r="P45" s="37">
        <v>-757</v>
      </c>
      <c r="Q45" s="37">
        <v>-719</v>
      </c>
      <c r="R45" s="37">
        <v>-666</v>
      </c>
      <c r="S45" s="37">
        <v>-218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/>
      <c r="BB45" s="26"/>
      <c r="BC45" s="26"/>
      <c r="BD45" s="26"/>
      <c r="BE45" s="26"/>
      <c r="BF45" s="26"/>
      <c r="BG45" s="26"/>
      <c r="BH45" s="26"/>
      <c r="BI45" s="26"/>
      <c r="BJ45" s="26"/>
    </row>
    <row r="46" spans="2:62" x14ac:dyDescent="0.2">
      <c r="B46" s="1" t="s">
        <v>67</v>
      </c>
      <c r="J46" s="42"/>
      <c r="M46" s="26">
        <v>0</v>
      </c>
      <c r="N46" s="26">
        <v>-86</v>
      </c>
      <c r="O46" s="26">
        <v>-101</v>
      </c>
      <c r="P46" s="26">
        <v>-107</v>
      </c>
      <c r="Q46" s="26">
        <v>-130</v>
      </c>
      <c r="R46" s="26">
        <v>-131</v>
      </c>
      <c r="S46" s="26">
        <v>-56</v>
      </c>
      <c r="T46" s="26">
        <v>-4</v>
      </c>
      <c r="U46" s="26">
        <v>-12</v>
      </c>
      <c r="V46" s="26">
        <v>-2</v>
      </c>
      <c r="W46" s="26">
        <v>-2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/>
      <c r="BB46" s="26"/>
      <c r="BC46" s="26"/>
      <c r="BD46" s="26"/>
      <c r="BE46" s="26"/>
      <c r="BF46" s="26"/>
      <c r="BG46" s="26"/>
      <c r="BH46" s="26"/>
      <c r="BI46" s="26"/>
      <c r="BJ46" s="26"/>
    </row>
    <row r="47" spans="2:62" x14ac:dyDescent="0.2">
      <c r="J47" s="42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</row>
    <row r="48" spans="2:62" s="10" customFormat="1" x14ac:dyDescent="0.2">
      <c r="B48" s="10" t="s">
        <v>68</v>
      </c>
      <c r="C48" s="51">
        <f t="shared" ref="C48:AH48" si="0">C42+C45+C46</f>
        <v>232.871219</v>
      </c>
      <c r="D48" s="51">
        <f t="shared" si="0"/>
        <v>272.777218</v>
      </c>
      <c r="E48" s="51">
        <f t="shared" si="0"/>
        <v>331.53699999999992</v>
      </c>
      <c r="F48" s="51">
        <f t="shared" si="0"/>
        <v>509.363</v>
      </c>
      <c r="G48" s="51">
        <f t="shared" si="0"/>
        <v>1326.6180000000002</v>
      </c>
      <c r="H48" s="51">
        <f t="shared" si="0"/>
        <v>1672.1209999999999</v>
      </c>
      <c r="I48" s="51">
        <f t="shared" si="0"/>
        <v>1990.83</v>
      </c>
      <c r="J48" s="51">
        <f t="shared" si="0"/>
        <v>3025.1850000000004</v>
      </c>
      <c r="K48" s="51">
        <f t="shared" si="0"/>
        <v>3421.98</v>
      </c>
      <c r="L48" s="51">
        <f t="shared" si="0"/>
        <v>4385.7839999999997</v>
      </c>
      <c r="M48" s="51">
        <f t="shared" si="0"/>
        <v>3250.1060609999995</v>
      </c>
      <c r="N48" s="51">
        <f t="shared" si="0"/>
        <v>3196.7000739999994</v>
      </c>
      <c r="O48" s="51">
        <f t="shared" si="0"/>
        <v>2087.8449909999999</v>
      </c>
      <c r="P48" s="51">
        <f t="shared" si="0"/>
        <v>3545.7837269999991</v>
      </c>
      <c r="Q48" s="51">
        <f t="shared" si="0"/>
        <v>3942.717744999999</v>
      </c>
      <c r="R48" s="51">
        <f t="shared" si="0"/>
        <v>3644.1636170000002</v>
      </c>
      <c r="S48" s="51">
        <f t="shared" si="0"/>
        <v>1386.3750000000002</v>
      </c>
      <c r="T48" s="51">
        <f t="shared" si="0"/>
        <v>2550.2049999999999</v>
      </c>
      <c r="U48" s="51">
        <f t="shared" si="0"/>
        <v>2129.6383900000001</v>
      </c>
      <c r="V48" s="51">
        <f t="shared" si="0"/>
        <v>2238.3590409999997</v>
      </c>
      <c r="W48" s="51">
        <f t="shared" si="0"/>
        <v>2685.3070000000002</v>
      </c>
      <c r="X48" s="51">
        <f t="shared" si="0"/>
        <v>2023</v>
      </c>
      <c r="Y48" s="51">
        <f t="shared" si="0"/>
        <v>2183</v>
      </c>
      <c r="Z48" s="51">
        <f t="shared" si="0"/>
        <v>2817</v>
      </c>
      <c r="AA48" s="51">
        <f t="shared" si="0"/>
        <v>3378</v>
      </c>
      <c r="AB48" s="51">
        <f t="shared" si="0"/>
        <v>2785</v>
      </c>
      <c r="AC48" s="51">
        <f t="shared" si="0"/>
        <v>4034</v>
      </c>
      <c r="AD48" s="51">
        <f t="shared" si="0"/>
        <v>3778</v>
      </c>
      <c r="AE48" s="51">
        <f t="shared" si="0"/>
        <v>2368</v>
      </c>
      <c r="AF48" s="51">
        <f t="shared" si="0"/>
        <v>4650</v>
      </c>
      <c r="AG48" s="51">
        <f t="shared" si="0"/>
        <v>10586</v>
      </c>
      <c r="AH48" s="51">
        <f t="shared" si="0"/>
        <v>6227</v>
      </c>
      <c r="AI48" s="51">
        <f t="shared" ref="AI48:AW48" si="1">AI42+AI45+AI46</f>
        <v>7130</v>
      </c>
      <c r="AJ48" s="51">
        <f t="shared" si="1"/>
        <v>7676</v>
      </c>
      <c r="AK48" s="51">
        <f t="shared" si="1"/>
        <v>9744</v>
      </c>
      <c r="AL48" s="51">
        <f t="shared" si="1"/>
        <v>14347</v>
      </c>
      <c r="AM48" s="51">
        <f t="shared" si="1"/>
        <v>12259.880000000001</v>
      </c>
      <c r="AN48" s="51">
        <f t="shared" si="1"/>
        <v>11024</v>
      </c>
      <c r="AO48" s="51">
        <f t="shared" si="1"/>
        <v>11915.296</v>
      </c>
      <c r="AP48" s="51">
        <f t="shared" si="1"/>
        <v>6768</v>
      </c>
      <c r="AQ48" s="51">
        <f t="shared" si="1"/>
        <v>8428</v>
      </c>
      <c r="AR48" s="51">
        <f t="shared" si="1"/>
        <v>11636</v>
      </c>
      <c r="AS48" s="51">
        <f t="shared" si="1"/>
        <v>7779</v>
      </c>
      <c r="AT48" s="51">
        <f t="shared" si="1"/>
        <v>9578</v>
      </c>
      <c r="AU48" s="51">
        <f t="shared" si="1"/>
        <v>8948</v>
      </c>
      <c r="AV48" s="51">
        <f t="shared" si="1"/>
        <v>2789</v>
      </c>
      <c r="AW48" s="51">
        <f t="shared" si="1"/>
        <v>3105</v>
      </c>
      <c r="AX48" s="51">
        <f>AX42+AX45+AX46</f>
        <v>4980</v>
      </c>
      <c r="AY48" s="51">
        <f>AY42+AY45+AY46</f>
        <v>5429.01</v>
      </c>
      <c r="AZ48" s="51">
        <f>AZ42+AZ45+AZ46</f>
        <v>5937.2780000000002</v>
      </c>
      <c r="BA48" s="51"/>
      <c r="BB48" s="51"/>
      <c r="BC48" s="51"/>
      <c r="BD48" s="51"/>
      <c r="BE48" s="51"/>
      <c r="BF48" s="51"/>
      <c r="BG48" s="51"/>
      <c r="BH48" s="51"/>
      <c r="BI48" s="51"/>
      <c r="BJ48" s="51"/>
    </row>
    <row r="49" spans="2:62" x14ac:dyDescent="0.2"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</row>
    <row r="50" spans="2:62" x14ac:dyDescent="0.2">
      <c r="B50" s="1" t="s">
        <v>69</v>
      </c>
      <c r="C50" s="36">
        <f>0.932679+1.632342+0.000271</f>
        <v>2.5652919999999999</v>
      </c>
      <c r="D50" s="36">
        <f>0.908128+1.977266+0.000322</f>
        <v>2.8857159999999999</v>
      </c>
      <c r="E50" s="36">
        <f>0.869189+2.156138+0.000309</f>
        <v>3.025636</v>
      </c>
      <c r="F50" s="36">
        <v>69.073999999999998</v>
      </c>
      <c r="G50" s="36">
        <v>45.354999999999997</v>
      </c>
      <c r="H50" s="36">
        <f>54.071+0.011</f>
        <v>54.082000000000001</v>
      </c>
      <c r="I50" s="36">
        <f>76.311+0.008</f>
        <v>76.319000000000003</v>
      </c>
      <c r="J50" s="36">
        <f>76.452+0.005</f>
        <v>76.456999999999994</v>
      </c>
      <c r="K50" s="36">
        <f>96.462+0.008</f>
        <v>96.47</v>
      </c>
      <c r="L50" s="36">
        <f>99.946+0.003</f>
        <v>99.948999999999998</v>
      </c>
      <c r="M50" s="37">
        <v>146</v>
      </c>
      <c r="N50" s="37">
        <v>135</v>
      </c>
      <c r="O50" s="37">
        <v>156</v>
      </c>
      <c r="P50" s="37">
        <v>160</v>
      </c>
      <c r="Q50" s="37">
        <v>186</v>
      </c>
      <c r="R50" s="37">
        <v>189</v>
      </c>
      <c r="S50" s="37">
        <v>96</v>
      </c>
      <c r="T50" s="37">
        <v>92</v>
      </c>
      <c r="U50" s="37">
        <v>71</v>
      </c>
      <c r="V50" s="37">
        <v>69</v>
      </c>
      <c r="W50" s="37">
        <v>76</v>
      </c>
      <c r="X50" s="37">
        <v>75.2</v>
      </c>
      <c r="Y50" s="37">
        <v>73</v>
      </c>
      <c r="Z50" s="37">
        <v>84</v>
      </c>
      <c r="AA50" s="37">
        <v>102</v>
      </c>
      <c r="AB50" s="37">
        <v>101</v>
      </c>
      <c r="AC50" s="37">
        <v>117</v>
      </c>
      <c r="AD50" s="37">
        <v>131</v>
      </c>
      <c r="AE50" s="37">
        <v>112</v>
      </c>
      <c r="AF50" s="37">
        <v>134</v>
      </c>
      <c r="AG50" s="37">
        <v>256</v>
      </c>
      <c r="AH50" s="37">
        <v>319</v>
      </c>
      <c r="AI50" s="37">
        <v>202</v>
      </c>
      <c r="AJ50" s="37">
        <v>288</v>
      </c>
      <c r="AK50" s="37">
        <v>306</v>
      </c>
      <c r="AL50" s="37">
        <v>334</v>
      </c>
      <c r="AM50" s="37">
        <f>317.172</f>
        <v>317.17200000000003</v>
      </c>
      <c r="AN50" s="37">
        <v>247</v>
      </c>
      <c r="AO50" s="37">
        <v>241</v>
      </c>
      <c r="AP50" s="26">
        <v>124</v>
      </c>
      <c r="AQ50" s="26">
        <v>127</v>
      </c>
      <c r="AR50" s="26">
        <v>129</v>
      </c>
      <c r="AS50" s="26">
        <v>119.047</v>
      </c>
      <c r="AT50" s="26">
        <v>145.928</v>
      </c>
      <c r="AU50" s="26">
        <v>172</v>
      </c>
      <c r="AV50" s="26">
        <v>79</v>
      </c>
      <c r="AW50" s="26">
        <v>57</v>
      </c>
      <c r="AX50" s="26">
        <v>67.36</v>
      </c>
      <c r="AY50" s="26">
        <v>66.882000000000005</v>
      </c>
      <c r="AZ50" s="26">
        <v>75.034999999999997</v>
      </c>
      <c r="BA50" s="26"/>
      <c r="BB50" s="26"/>
      <c r="BC50" s="26"/>
      <c r="BD50" s="26"/>
      <c r="BE50" s="26"/>
      <c r="BF50" s="26"/>
      <c r="BG50" s="26"/>
      <c r="BH50" s="26"/>
      <c r="BI50" s="26"/>
      <c r="BJ50" s="26"/>
    </row>
    <row r="51" spans="2:62" x14ac:dyDescent="0.2"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</row>
    <row r="52" spans="2:62" s="10" customFormat="1" x14ac:dyDescent="0.2">
      <c r="B52" s="10" t="s">
        <v>70</v>
      </c>
      <c r="C52" s="51">
        <f t="shared" ref="C52:AU52" si="2">C50+C48</f>
        <v>235.436511</v>
      </c>
      <c r="D52" s="51">
        <f t="shared" si="2"/>
        <v>275.66293400000001</v>
      </c>
      <c r="E52" s="51">
        <f t="shared" si="2"/>
        <v>334.56263599999994</v>
      </c>
      <c r="F52" s="51">
        <f t="shared" si="2"/>
        <v>578.43700000000001</v>
      </c>
      <c r="G52" s="51">
        <f t="shared" si="2"/>
        <v>1371.9730000000002</v>
      </c>
      <c r="H52" s="51">
        <f t="shared" si="2"/>
        <v>1726.203</v>
      </c>
      <c r="I52" s="51">
        <f t="shared" si="2"/>
        <v>2067.1489999999999</v>
      </c>
      <c r="J52" s="51">
        <f t="shared" si="2"/>
        <v>3101.6420000000003</v>
      </c>
      <c r="K52" s="51">
        <f t="shared" si="2"/>
        <v>3518.45</v>
      </c>
      <c r="L52" s="51">
        <f t="shared" si="2"/>
        <v>4485.7329999999993</v>
      </c>
      <c r="M52" s="51">
        <f t="shared" si="2"/>
        <v>3396.1060609999995</v>
      </c>
      <c r="N52" s="51">
        <f t="shared" si="2"/>
        <v>3331.7000739999994</v>
      </c>
      <c r="O52" s="51">
        <f t="shared" si="2"/>
        <v>2243.8449909999999</v>
      </c>
      <c r="P52" s="51">
        <f t="shared" si="2"/>
        <v>3705.7837269999991</v>
      </c>
      <c r="Q52" s="51">
        <f t="shared" si="2"/>
        <v>4128.717744999999</v>
      </c>
      <c r="R52" s="51">
        <f t="shared" si="2"/>
        <v>3833.1636170000002</v>
      </c>
      <c r="S52" s="51">
        <f t="shared" si="2"/>
        <v>1482.3750000000002</v>
      </c>
      <c r="T52" s="51">
        <f t="shared" si="2"/>
        <v>2642.2049999999999</v>
      </c>
      <c r="U52" s="51">
        <f t="shared" si="2"/>
        <v>2200.6383900000001</v>
      </c>
      <c r="V52" s="51">
        <f t="shared" si="2"/>
        <v>2307.3590409999997</v>
      </c>
      <c r="W52" s="51">
        <f t="shared" si="2"/>
        <v>2761.3070000000002</v>
      </c>
      <c r="X52" s="51">
        <f t="shared" si="2"/>
        <v>2098.1999999999998</v>
      </c>
      <c r="Y52" s="51">
        <f t="shared" si="2"/>
        <v>2256</v>
      </c>
      <c r="Z52" s="51">
        <f t="shared" si="2"/>
        <v>2901</v>
      </c>
      <c r="AA52" s="51">
        <f t="shared" si="2"/>
        <v>3480</v>
      </c>
      <c r="AB52" s="51">
        <f t="shared" si="2"/>
        <v>2886</v>
      </c>
      <c r="AC52" s="51">
        <f t="shared" si="2"/>
        <v>4151</v>
      </c>
      <c r="AD52" s="51">
        <f t="shared" si="2"/>
        <v>3909</v>
      </c>
      <c r="AE52" s="51">
        <f t="shared" si="2"/>
        <v>2480</v>
      </c>
      <c r="AF52" s="51">
        <f t="shared" si="2"/>
        <v>4784</v>
      </c>
      <c r="AG52" s="51">
        <f t="shared" si="2"/>
        <v>10842</v>
      </c>
      <c r="AH52" s="51">
        <f t="shared" si="2"/>
        <v>6546</v>
      </c>
      <c r="AI52" s="51">
        <f t="shared" si="2"/>
        <v>7332</v>
      </c>
      <c r="AJ52" s="51">
        <f t="shared" si="2"/>
        <v>7964</v>
      </c>
      <c r="AK52" s="51">
        <f t="shared" si="2"/>
        <v>10050</v>
      </c>
      <c r="AL52" s="51">
        <f t="shared" si="2"/>
        <v>14681</v>
      </c>
      <c r="AM52" s="51">
        <f t="shared" si="2"/>
        <v>12577.052000000001</v>
      </c>
      <c r="AN52" s="51">
        <f t="shared" si="2"/>
        <v>11271</v>
      </c>
      <c r="AO52" s="51">
        <f t="shared" si="2"/>
        <v>12156.296</v>
      </c>
      <c r="AP52" s="51">
        <f t="shared" si="2"/>
        <v>6892</v>
      </c>
      <c r="AQ52" s="51">
        <f t="shared" si="2"/>
        <v>8555</v>
      </c>
      <c r="AR52" s="51">
        <f t="shared" si="2"/>
        <v>11765</v>
      </c>
      <c r="AS52" s="51">
        <f t="shared" si="2"/>
        <v>7898.0469999999996</v>
      </c>
      <c r="AT52" s="51">
        <f t="shared" si="2"/>
        <v>9723.9279999999999</v>
      </c>
      <c r="AU52" s="51">
        <f t="shared" si="2"/>
        <v>9120</v>
      </c>
      <c r="AV52" s="51">
        <f>AV50+AV48</f>
        <v>2868</v>
      </c>
      <c r="AW52" s="51">
        <f>AW50+AW48</f>
        <v>3162</v>
      </c>
      <c r="AX52" s="51">
        <v>5047</v>
      </c>
      <c r="AY52" s="51">
        <v>5496</v>
      </c>
      <c r="AZ52" s="51">
        <f>SUM(AZ48:AZ50)</f>
        <v>6012.3130000000001</v>
      </c>
      <c r="BA52" s="51"/>
      <c r="BB52" s="51"/>
      <c r="BC52" s="51"/>
      <c r="BD52" s="51"/>
      <c r="BE52" s="51"/>
      <c r="BF52" s="51"/>
      <c r="BG52" s="51"/>
      <c r="BH52" s="51"/>
      <c r="BI52" s="51"/>
      <c r="BJ52" s="51"/>
    </row>
    <row r="53" spans="2:62" s="10" customFormat="1" x14ac:dyDescent="0.2"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</row>
    <row r="54" spans="2:62" s="57" customFormat="1" ht="15.75" x14ac:dyDescent="0.25">
      <c r="B54" s="52" t="s">
        <v>71</v>
      </c>
      <c r="C54" s="53">
        <v>958.05100000000004</v>
      </c>
      <c r="D54" s="53">
        <v>1068.9059999999999</v>
      </c>
      <c r="E54" s="53">
        <v>1236</v>
      </c>
      <c r="F54" s="53">
        <v>1723.718676</v>
      </c>
      <c r="G54" s="53">
        <v>2915</v>
      </c>
      <c r="H54" s="53">
        <v>3225</v>
      </c>
      <c r="I54" s="53">
        <v>3841.6</v>
      </c>
      <c r="J54" s="53">
        <v>4261</v>
      </c>
      <c r="K54" s="53">
        <v>4829</v>
      </c>
      <c r="L54" s="53">
        <v>5668</v>
      </c>
      <c r="M54" s="54">
        <v>9472</v>
      </c>
      <c r="N54" s="54">
        <v>10548</v>
      </c>
      <c r="O54" s="54">
        <v>10550</v>
      </c>
      <c r="P54" s="54">
        <v>11460</v>
      </c>
      <c r="Q54" s="54">
        <v>12757</v>
      </c>
      <c r="R54" s="54">
        <v>13294</v>
      </c>
      <c r="S54" s="54">
        <v>9617</v>
      </c>
      <c r="T54" s="54">
        <v>11905</v>
      </c>
      <c r="U54" s="54">
        <v>11900</v>
      </c>
      <c r="V54" s="54">
        <v>12839</v>
      </c>
      <c r="W54" s="54">
        <v>14185</v>
      </c>
      <c r="X54" s="54">
        <v>13737</v>
      </c>
      <c r="Y54" s="54">
        <v>14271</v>
      </c>
      <c r="Z54" s="54">
        <v>15406</v>
      </c>
      <c r="AA54" s="54">
        <v>16164</v>
      </c>
      <c r="AB54" s="54">
        <v>15515</v>
      </c>
      <c r="AC54" s="54">
        <v>16652</v>
      </c>
      <c r="AD54" s="54">
        <v>17754</v>
      </c>
      <c r="AE54" s="54">
        <v>16819</v>
      </c>
      <c r="AF54" s="54">
        <v>20103</v>
      </c>
      <c r="AG54" s="54">
        <v>25527</v>
      </c>
      <c r="AH54" s="54">
        <v>21926</v>
      </c>
      <c r="AI54" s="54">
        <v>22662</v>
      </c>
      <c r="AJ54" s="54">
        <v>25887</v>
      </c>
      <c r="AK54" s="54">
        <v>29328</v>
      </c>
      <c r="AL54" s="54">
        <v>35542</v>
      </c>
      <c r="AM54" s="54">
        <v>38017</v>
      </c>
      <c r="AN54" s="55">
        <v>38169</v>
      </c>
      <c r="AO54" s="55">
        <v>39325</v>
      </c>
      <c r="AP54" s="55">
        <v>39512</v>
      </c>
      <c r="AQ54" s="55">
        <v>38976</v>
      </c>
      <c r="AR54" s="55">
        <v>43395</v>
      </c>
      <c r="AS54" s="55">
        <v>42544</v>
      </c>
      <c r="AT54" s="55">
        <v>49434</v>
      </c>
      <c r="AU54" s="55">
        <v>49481</v>
      </c>
      <c r="AV54" s="55">
        <v>42619</v>
      </c>
      <c r="AW54" s="55">
        <v>42293</v>
      </c>
      <c r="AX54" s="55">
        <v>47295</v>
      </c>
      <c r="AY54" s="55">
        <v>49572</v>
      </c>
      <c r="AZ54" s="55">
        <v>46224</v>
      </c>
      <c r="BA54" s="56"/>
      <c r="BB54" s="56"/>
      <c r="BC54" s="56"/>
      <c r="BD54" s="56"/>
      <c r="BE54" s="56"/>
      <c r="BF54" s="56"/>
      <c r="BG54" s="56"/>
      <c r="BH54" s="56"/>
      <c r="BI54" s="56"/>
      <c r="BJ54" s="56"/>
    </row>
    <row r="55" spans="2:62" s="57" customFormat="1" ht="15.75" x14ac:dyDescent="0.2">
      <c r="B55" s="52" t="s">
        <v>72</v>
      </c>
      <c r="C55" s="58">
        <f t="shared" ref="C55:AH55" si="3">C42/C54</f>
        <v>0.24306766445627631</v>
      </c>
      <c r="D55" s="58">
        <f t="shared" si="3"/>
        <v>0.25519289628835468</v>
      </c>
      <c r="E55" s="58">
        <f t="shared" si="3"/>
        <v>0.26823381877022645</v>
      </c>
      <c r="F55" s="58">
        <f t="shared" si="3"/>
        <v>0.29550239670316131</v>
      </c>
      <c r="G55" s="58">
        <f t="shared" si="3"/>
        <v>0.45510051457975992</v>
      </c>
      <c r="H55" s="58">
        <f t="shared" si="3"/>
        <v>0.5184871317829457</v>
      </c>
      <c r="I55" s="58">
        <f t="shared" si="3"/>
        <v>0.51822938359017079</v>
      </c>
      <c r="J55" s="58">
        <f t="shared" si="3"/>
        <v>0.70997066416334198</v>
      </c>
      <c r="K55" s="58">
        <f t="shared" si="3"/>
        <v>0.70863118658107271</v>
      </c>
      <c r="L55" s="58">
        <f t="shared" si="3"/>
        <v>0.77377981651376138</v>
      </c>
      <c r="M55" s="58">
        <f t="shared" si="3"/>
        <v>0.49547150137246615</v>
      </c>
      <c r="N55" s="58">
        <f t="shared" si="3"/>
        <v>0.45000948748577924</v>
      </c>
      <c r="O55" s="58">
        <f t="shared" si="3"/>
        <v>0.32586208445497628</v>
      </c>
      <c r="P55" s="58">
        <f t="shared" si="3"/>
        <v>0.38479788193717268</v>
      </c>
      <c r="Q55" s="58">
        <f t="shared" si="3"/>
        <v>0.37561477972877627</v>
      </c>
      <c r="R55" s="58">
        <f t="shared" si="3"/>
        <v>0.3340727859936814</v>
      </c>
      <c r="S55" s="58">
        <f t="shared" si="3"/>
        <v>0.17264999480087348</v>
      </c>
      <c r="T55" s="58">
        <f t="shared" si="3"/>
        <v>0.21454892902141956</v>
      </c>
      <c r="U55" s="58">
        <f t="shared" si="3"/>
        <v>0.17996961260504202</v>
      </c>
      <c r="V55" s="58">
        <f t="shared" si="3"/>
        <v>0.1744963814159981</v>
      </c>
      <c r="W55" s="58">
        <f t="shared" si="3"/>
        <v>0.18944709199859008</v>
      </c>
      <c r="X55" s="58">
        <f t="shared" si="3"/>
        <v>0.14726650651525078</v>
      </c>
      <c r="Y55" s="58">
        <f t="shared" si="3"/>
        <v>0.15296755658328079</v>
      </c>
      <c r="Z55" s="58">
        <f t="shared" si="3"/>
        <v>0.18285083733610283</v>
      </c>
      <c r="AA55" s="58">
        <f t="shared" si="3"/>
        <v>0.20898292501855975</v>
      </c>
      <c r="AB55" s="58">
        <f t="shared" si="3"/>
        <v>0.17950370609087979</v>
      </c>
      <c r="AC55" s="58">
        <f t="shared" si="3"/>
        <v>0.24225318280086477</v>
      </c>
      <c r="AD55" s="58">
        <f t="shared" si="3"/>
        <v>0.21279711614284105</v>
      </c>
      <c r="AE55" s="58">
        <f t="shared" si="3"/>
        <v>0.14079315060348416</v>
      </c>
      <c r="AF55" s="58">
        <f t="shared" si="3"/>
        <v>0.23130875988658409</v>
      </c>
      <c r="AG55" s="58">
        <f t="shared" si="3"/>
        <v>0.41469816272965881</v>
      </c>
      <c r="AH55" s="58">
        <f t="shared" si="3"/>
        <v>0.28400072972726442</v>
      </c>
      <c r="AI55" s="58">
        <f t="shared" ref="AI55:AW55" si="4">AI42/AI54</f>
        <v>0.3146235989762598</v>
      </c>
      <c r="AJ55" s="58">
        <f t="shared" si="4"/>
        <v>0.29651948854637461</v>
      </c>
      <c r="AK55" s="58">
        <f t="shared" si="4"/>
        <v>0.33224222585924712</v>
      </c>
      <c r="AL55" s="58">
        <f t="shared" si="4"/>
        <v>0.40366327162230603</v>
      </c>
      <c r="AM55" s="58">
        <f t="shared" si="4"/>
        <v>0.32248415182681434</v>
      </c>
      <c r="AN55" s="58">
        <f t="shared" si="4"/>
        <v>0.28882077078257223</v>
      </c>
      <c r="AO55" s="58">
        <f t="shared" si="4"/>
        <v>0.30299544818817548</v>
      </c>
      <c r="AP55" s="58">
        <f t="shared" si="4"/>
        <v>0.17128973476412229</v>
      </c>
      <c r="AQ55" s="58">
        <f t="shared" si="4"/>
        <v>0.21623563218390804</v>
      </c>
      <c r="AR55" s="58">
        <f t="shared" si="4"/>
        <v>0.2681414909551792</v>
      </c>
      <c r="AS55" s="58">
        <f t="shared" si="4"/>
        <v>0.18284599473486274</v>
      </c>
      <c r="AT55" s="58">
        <f t="shared" si="4"/>
        <v>0.19375328721123114</v>
      </c>
      <c r="AU55" s="58">
        <f t="shared" si="4"/>
        <v>0.18083708898365028</v>
      </c>
      <c r="AV55" s="58">
        <f t="shared" si="4"/>
        <v>6.544029658133696E-2</v>
      </c>
      <c r="AW55" s="58">
        <f t="shared" si="4"/>
        <v>7.3416404605963159E-2</v>
      </c>
      <c r="AX55" s="58">
        <f>AX42/AX54</f>
        <v>0.10529654297494449</v>
      </c>
      <c r="AY55" s="58">
        <f>AY42/AY54</f>
        <v>0.10951767126603729</v>
      </c>
      <c r="AZ55" s="58">
        <f>AZ42/AZ54</f>
        <v>0.12844578573901005</v>
      </c>
      <c r="BA55" s="56"/>
      <c r="BB55" s="56"/>
      <c r="BC55" s="56"/>
      <c r="BD55" s="56"/>
      <c r="BE55" s="56"/>
      <c r="BF55" s="56"/>
      <c r="BG55" s="56"/>
      <c r="BH55" s="56"/>
      <c r="BI55" s="56"/>
      <c r="BJ55" s="56"/>
    </row>
    <row r="56" spans="2:62" s="57" customFormat="1" ht="15.75" x14ac:dyDescent="0.2">
      <c r="B56" s="68" t="s">
        <v>77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56"/>
      <c r="BB56" s="56"/>
      <c r="BC56" s="56"/>
      <c r="BD56" s="56"/>
      <c r="BE56" s="56"/>
      <c r="BF56" s="56"/>
      <c r="BG56" s="56"/>
      <c r="BH56" s="56"/>
      <c r="BI56" s="56"/>
      <c r="BJ56" s="56"/>
    </row>
    <row r="57" spans="2:62" x14ac:dyDescent="0.2">
      <c r="B57" s="65" t="s">
        <v>3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44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</row>
    <row r="58" spans="2:62" x14ac:dyDescent="0.2"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44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</row>
    <row r="59" spans="2:62" x14ac:dyDescent="0.2"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44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</row>
    <row r="60" spans="2:62" x14ac:dyDescent="0.2"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44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</row>
    <row r="61" spans="2:62" x14ac:dyDescent="0.2"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44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</row>
    <row r="62" spans="2:62" x14ac:dyDescent="0.2"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</row>
    <row r="63" spans="2:62" x14ac:dyDescent="0.2"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</row>
    <row r="64" spans="2:62" x14ac:dyDescent="0.2"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</row>
    <row r="65" spans="2:40" x14ac:dyDescent="0.2">
      <c r="B65" s="59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2:40" x14ac:dyDescent="0.2">
      <c r="B66" s="12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</row>
    <row r="67" spans="2:40" x14ac:dyDescent="0.2">
      <c r="B67" s="1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60"/>
      <c r="AA67" s="39"/>
      <c r="AB67" s="39"/>
      <c r="AC67" s="39"/>
      <c r="AD67" s="39"/>
      <c r="AE67" s="39"/>
      <c r="AF67" s="39"/>
      <c r="AG67" s="39"/>
    </row>
    <row r="68" spans="2:40" x14ac:dyDescent="0.2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39"/>
      <c r="N68" s="39"/>
      <c r="O68" s="62"/>
      <c r="P68" s="62"/>
      <c r="Q68" s="62"/>
      <c r="R68" s="62"/>
      <c r="S68" s="62"/>
      <c r="T68" s="62"/>
      <c r="U68" s="62"/>
      <c r="V68" s="62"/>
      <c r="W68" s="39"/>
      <c r="X68" s="39"/>
      <c r="Y68" s="39"/>
      <c r="Z68" s="63"/>
      <c r="AA68" s="39"/>
      <c r="AB68" s="39"/>
      <c r="AC68" s="39"/>
      <c r="AD68" s="39"/>
      <c r="AE68" s="39"/>
      <c r="AF68" s="39"/>
      <c r="AG68" s="39"/>
    </row>
    <row r="69" spans="2:40" x14ac:dyDescent="0.2">
      <c r="B69" s="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</row>
    <row r="70" spans="2:40" x14ac:dyDescent="0.2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60"/>
      <c r="AA70" s="39"/>
      <c r="AB70" s="39"/>
      <c r="AC70" s="39"/>
      <c r="AD70" s="39"/>
      <c r="AE70" s="39"/>
      <c r="AF70" s="39"/>
      <c r="AG70" s="39"/>
    </row>
    <row r="731" spans="41:48" x14ac:dyDescent="0.2">
      <c r="AO731" s="19"/>
      <c r="AP731" s="19"/>
      <c r="AQ731" s="19"/>
      <c r="AR731" s="19"/>
      <c r="AS731" s="19"/>
      <c r="AT731" s="19"/>
      <c r="AU731" s="19"/>
      <c r="AV731" s="19"/>
    </row>
    <row r="732" spans="41:48" x14ac:dyDescent="0.2">
      <c r="AO732" s="19"/>
      <c r="AP732" s="19"/>
      <c r="AQ732" s="19"/>
      <c r="AR732" s="19"/>
      <c r="AS732" s="19"/>
      <c r="AT732" s="19"/>
      <c r="AU732" s="19"/>
      <c r="AV732" s="19"/>
    </row>
    <row r="733" spans="41:48" x14ac:dyDescent="0.2">
      <c r="AO733" s="19"/>
      <c r="AP733" s="19"/>
      <c r="AQ733" s="19"/>
      <c r="AR733" s="19"/>
      <c r="AS733" s="19"/>
      <c r="AT733" s="19"/>
      <c r="AU733" s="19"/>
      <c r="AV733" s="19"/>
    </row>
    <row r="734" spans="41:48" x14ac:dyDescent="0.2">
      <c r="AO734" s="19"/>
      <c r="AP734" s="19"/>
      <c r="AQ734" s="19"/>
      <c r="AR734" s="19"/>
      <c r="AS734" s="19"/>
      <c r="AT734" s="19"/>
      <c r="AU734" s="19"/>
      <c r="AV734" s="19"/>
    </row>
    <row r="735" spans="41:48" x14ac:dyDescent="0.2">
      <c r="AO735" s="19"/>
      <c r="AP735" s="19"/>
      <c r="AQ735" s="19"/>
      <c r="AR735" s="19"/>
      <c r="AS735" s="19"/>
      <c r="AT735" s="19"/>
      <c r="AU735" s="19"/>
      <c r="AV735" s="19"/>
    </row>
    <row r="736" spans="41:48" x14ac:dyDescent="0.2">
      <c r="AO736" s="19"/>
      <c r="AP736" s="19"/>
      <c r="AQ736" s="19"/>
      <c r="AR736" s="19"/>
      <c r="AS736" s="19"/>
      <c r="AT736" s="19"/>
      <c r="AU736" s="19"/>
      <c r="AV736" s="19"/>
    </row>
    <row r="737" spans="41:48" x14ac:dyDescent="0.2">
      <c r="AO737" s="19"/>
      <c r="AP737" s="19"/>
      <c r="AQ737" s="19"/>
      <c r="AR737" s="19"/>
      <c r="AS737" s="19"/>
      <c r="AT737" s="19"/>
      <c r="AU737" s="19"/>
      <c r="AV737" s="19"/>
    </row>
    <row r="738" spans="41:48" x14ac:dyDescent="0.2">
      <c r="AO738" s="19"/>
      <c r="AP738" s="19"/>
      <c r="AQ738" s="19"/>
      <c r="AR738" s="19"/>
      <c r="AS738" s="19"/>
      <c r="AT738" s="19"/>
      <c r="AU738" s="19"/>
      <c r="AV738" s="19"/>
    </row>
    <row r="739" spans="41:48" x14ac:dyDescent="0.2">
      <c r="AO739" s="19"/>
      <c r="AP739" s="19"/>
      <c r="AQ739" s="19"/>
      <c r="AR739" s="19"/>
      <c r="AS739" s="19"/>
      <c r="AT739" s="19"/>
      <c r="AU739" s="19"/>
      <c r="AV739" s="19"/>
    </row>
    <row r="740" spans="41:48" x14ac:dyDescent="0.2">
      <c r="AO740" s="19"/>
      <c r="AP740" s="19"/>
      <c r="AQ740" s="19"/>
      <c r="AR740" s="19"/>
      <c r="AS740" s="19"/>
      <c r="AT740" s="19"/>
      <c r="AU740" s="19"/>
      <c r="AV740" s="19"/>
    </row>
    <row r="741" spans="41:48" x14ac:dyDescent="0.2">
      <c r="AO741" s="19"/>
      <c r="AP741" s="19"/>
      <c r="AQ741" s="19"/>
      <c r="AR741" s="19"/>
      <c r="AS741" s="19"/>
      <c r="AT741" s="19"/>
      <c r="AU741" s="19"/>
      <c r="AV741" s="19"/>
    </row>
    <row r="742" spans="41:48" x14ac:dyDescent="0.2">
      <c r="AO742" s="19"/>
      <c r="AP742" s="19"/>
      <c r="AQ742" s="19"/>
      <c r="AR742" s="19"/>
      <c r="AS742" s="19"/>
      <c r="AT742" s="19"/>
      <c r="AU742" s="19"/>
      <c r="AV742" s="19"/>
    </row>
    <row r="743" spans="41:48" x14ac:dyDescent="0.2">
      <c r="AO743" s="19"/>
      <c r="AP743" s="19"/>
      <c r="AQ743" s="19"/>
      <c r="AR743" s="19"/>
      <c r="AS743" s="19"/>
      <c r="AT743" s="19"/>
      <c r="AU743" s="19"/>
      <c r="AV743" s="19"/>
    </row>
    <row r="744" spans="41:48" x14ac:dyDescent="0.2">
      <c r="AO744" s="19"/>
      <c r="AP744" s="19"/>
      <c r="AQ744" s="19"/>
      <c r="AR744" s="19"/>
      <c r="AS744" s="19"/>
      <c r="AT744" s="19"/>
      <c r="AU744" s="19"/>
      <c r="AV744" s="19"/>
    </row>
    <row r="745" spans="41:48" x14ac:dyDescent="0.2">
      <c r="AO745" s="19"/>
      <c r="AP745" s="19"/>
      <c r="AQ745" s="19"/>
      <c r="AR745" s="19"/>
      <c r="AS745" s="19"/>
      <c r="AT745" s="19"/>
      <c r="AU745" s="19"/>
      <c r="AV745" s="19"/>
    </row>
    <row r="746" spans="41:48" x14ac:dyDescent="0.2">
      <c r="AO746" s="19"/>
      <c r="AP746" s="19"/>
      <c r="AQ746" s="19"/>
      <c r="AR746" s="19"/>
      <c r="AS746" s="19"/>
      <c r="AT746" s="19"/>
      <c r="AU746" s="19"/>
      <c r="AV746" s="19"/>
    </row>
    <row r="747" spans="41:48" x14ac:dyDescent="0.2">
      <c r="AO747" s="19"/>
      <c r="AP747" s="19"/>
      <c r="AQ747" s="19"/>
      <c r="AR747" s="19"/>
      <c r="AS747" s="19"/>
      <c r="AT747" s="19"/>
      <c r="AU747" s="19"/>
      <c r="AV747" s="19"/>
    </row>
    <row r="748" spans="41:48" x14ac:dyDescent="0.2">
      <c r="AO748" s="19"/>
      <c r="AP748" s="19"/>
      <c r="AQ748" s="19"/>
      <c r="AR748" s="19"/>
      <c r="AS748" s="19"/>
      <c r="AT748" s="19"/>
      <c r="AU748" s="19"/>
      <c r="AV748" s="19"/>
    </row>
    <row r="749" spans="41:48" x14ac:dyDescent="0.2">
      <c r="AO749" s="19"/>
      <c r="AP749" s="19"/>
      <c r="AQ749" s="19"/>
      <c r="AR749" s="19"/>
      <c r="AS749" s="19"/>
      <c r="AT749" s="19"/>
      <c r="AU749" s="19"/>
      <c r="AV749" s="19"/>
    </row>
    <row r="750" spans="41:48" x14ac:dyDescent="0.2">
      <c r="AO750" s="19"/>
      <c r="AP750" s="19"/>
      <c r="AQ750" s="19"/>
      <c r="AR750" s="19"/>
      <c r="AS750" s="19"/>
      <c r="AT750" s="19"/>
      <c r="AU750" s="19"/>
      <c r="AV750" s="19"/>
    </row>
    <row r="751" spans="41:48" x14ac:dyDescent="0.2">
      <c r="AO751" s="19"/>
      <c r="AP751" s="19"/>
      <c r="AQ751" s="19"/>
      <c r="AR751" s="19"/>
      <c r="AS751" s="19"/>
      <c r="AT751" s="19"/>
      <c r="AU751" s="19"/>
      <c r="AV751" s="19"/>
    </row>
    <row r="752" spans="41:48" x14ac:dyDescent="0.2">
      <c r="AO752" s="19"/>
      <c r="AP752" s="19"/>
      <c r="AQ752" s="19"/>
      <c r="AR752" s="19"/>
      <c r="AS752" s="19"/>
      <c r="AT752" s="19"/>
      <c r="AU752" s="19"/>
      <c r="AV752" s="19"/>
    </row>
    <row r="753" spans="2:48" x14ac:dyDescent="0.2"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</row>
    <row r="754" spans="2:48" x14ac:dyDescent="0.2"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</row>
    <row r="755" spans="2:48" x14ac:dyDescent="0.2"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</row>
    <row r="756" spans="2:48" x14ac:dyDescent="0.2"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</row>
    <row r="757" spans="2:48" x14ac:dyDescent="0.2"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</row>
    <row r="758" spans="2:48" x14ac:dyDescent="0.2"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</row>
    <row r="759" spans="2:48" x14ac:dyDescent="0.2"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</row>
    <row r="760" spans="2:48" x14ac:dyDescent="0.2"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</row>
    <row r="761" spans="2:48" x14ac:dyDescent="0.2"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</row>
    <row r="762" spans="2:48" x14ac:dyDescent="0.2"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</row>
    <row r="763" spans="2:48" x14ac:dyDescent="0.2"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</row>
    <row r="764" spans="2:48" x14ac:dyDescent="0.2"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</row>
    <row r="765" spans="2:48" x14ac:dyDescent="0.2"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</row>
    <row r="766" spans="2:48" x14ac:dyDescent="0.2"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</row>
    <row r="767" spans="2:48" x14ac:dyDescent="0.2"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</row>
    <row r="768" spans="2:48" x14ac:dyDescent="0.2"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</row>
    <row r="769" spans="2:48" x14ac:dyDescent="0.2"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</row>
    <row r="770" spans="2:48" x14ac:dyDescent="0.2"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</row>
    <row r="771" spans="2:48" x14ac:dyDescent="0.2"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</row>
    <row r="772" spans="2:48" x14ac:dyDescent="0.2"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</row>
    <row r="773" spans="2:48" x14ac:dyDescent="0.2"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</row>
    <row r="774" spans="2:48" x14ac:dyDescent="0.2"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</row>
    <row r="775" spans="2:48" x14ac:dyDescent="0.2"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</row>
    <row r="776" spans="2:48" x14ac:dyDescent="0.2"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</row>
    <row r="777" spans="2:48" x14ac:dyDescent="0.2"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</row>
    <row r="778" spans="2:48" x14ac:dyDescent="0.2"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</row>
    <row r="779" spans="2:48" x14ac:dyDescent="0.2"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</row>
    <row r="780" spans="2:48" x14ac:dyDescent="0.2"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</row>
    <row r="781" spans="2:48" x14ac:dyDescent="0.2"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</row>
    <row r="782" spans="2:48" x14ac:dyDescent="0.2"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</row>
    <row r="783" spans="2:48" x14ac:dyDescent="0.2"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</row>
    <row r="784" spans="2:48" x14ac:dyDescent="0.2"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</row>
    <row r="785" spans="2:48" x14ac:dyDescent="0.2"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</row>
    <row r="786" spans="2:48" x14ac:dyDescent="0.2"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</row>
    <row r="787" spans="2:48" x14ac:dyDescent="0.2"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</row>
    <row r="788" spans="2:48" x14ac:dyDescent="0.2"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</row>
    <row r="789" spans="2:48" x14ac:dyDescent="0.2"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</row>
    <row r="790" spans="2:48" x14ac:dyDescent="0.2"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</row>
    <row r="791" spans="2:48" x14ac:dyDescent="0.2"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</row>
    <row r="792" spans="2:48" x14ac:dyDescent="0.2"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</row>
    <row r="793" spans="2:48" x14ac:dyDescent="0.2"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</row>
    <row r="794" spans="2:48" x14ac:dyDescent="0.2"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</row>
    <row r="795" spans="2:48" x14ac:dyDescent="0.2"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</row>
    <row r="796" spans="2:48" x14ac:dyDescent="0.2"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</row>
    <row r="797" spans="2:48" x14ac:dyDescent="0.2"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</row>
    <row r="798" spans="2:48" x14ac:dyDescent="0.2"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</row>
    <row r="799" spans="2:48" x14ac:dyDescent="0.2"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</row>
    <row r="800" spans="2:48" x14ac:dyDescent="0.2"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</row>
    <row r="801" spans="2:48" x14ac:dyDescent="0.2"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</row>
    <row r="802" spans="2:48" x14ac:dyDescent="0.2"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</row>
    <row r="803" spans="2:48" x14ac:dyDescent="0.2"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</row>
    <row r="804" spans="2:48" x14ac:dyDescent="0.2"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</row>
    <row r="805" spans="2:48" x14ac:dyDescent="0.2"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</row>
    <row r="806" spans="2:48" x14ac:dyDescent="0.2"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</row>
    <row r="807" spans="2:48" x14ac:dyDescent="0.2"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</row>
    <row r="808" spans="2:48" x14ac:dyDescent="0.2"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</row>
    <row r="809" spans="2:48" x14ac:dyDescent="0.2"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</row>
    <row r="810" spans="2:48" x14ac:dyDescent="0.2"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</row>
    <row r="811" spans="2:48" x14ac:dyDescent="0.2"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</row>
    <row r="812" spans="2:48" x14ac:dyDescent="0.2"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</row>
    <row r="813" spans="2:48" x14ac:dyDescent="0.2"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</row>
    <row r="814" spans="2:48" x14ac:dyDescent="0.2"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</row>
    <row r="815" spans="2:48" x14ac:dyDescent="0.2"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</row>
    <row r="816" spans="2:48" x14ac:dyDescent="0.2"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</row>
    <row r="817" spans="2:48" x14ac:dyDescent="0.2"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</row>
    <row r="818" spans="2:48" x14ac:dyDescent="0.2"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</row>
    <row r="819" spans="2:48" x14ac:dyDescent="0.2"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</row>
    <row r="820" spans="2:48" x14ac:dyDescent="0.2"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</row>
    <row r="821" spans="2:48" x14ac:dyDescent="0.2"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</row>
    <row r="822" spans="2:48" x14ac:dyDescent="0.2"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</row>
    <row r="823" spans="2:48" x14ac:dyDescent="0.2"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</row>
    <row r="824" spans="2:48" x14ac:dyDescent="0.2"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</row>
    <row r="825" spans="2:48" x14ac:dyDescent="0.2"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</row>
    <row r="826" spans="2:48" x14ac:dyDescent="0.2"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</row>
    <row r="827" spans="2:48" x14ac:dyDescent="0.2"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</row>
    <row r="828" spans="2:48" x14ac:dyDescent="0.2"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</row>
    <row r="829" spans="2:48" x14ac:dyDescent="0.2"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</row>
    <row r="830" spans="2:48" x14ac:dyDescent="0.2"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</row>
    <row r="831" spans="2:48" x14ac:dyDescent="0.2"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</row>
    <row r="832" spans="2:48" x14ac:dyDescent="0.2"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</row>
    <row r="833" spans="2:48" x14ac:dyDescent="0.2"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</row>
    <row r="834" spans="2:48" x14ac:dyDescent="0.2"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</row>
    <row r="835" spans="2:48" x14ac:dyDescent="0.2"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</row>
    <row r="836" spans="2:48" x14ac:dyDescent="0.2"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</row>
    <row r="837" spans="2:48" x14ac:dyDescent="0.2"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</row>
    <row r="838" spans="2:48" x14ac:dyDescent="0.2"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</row>
    <row r="839" spans="2:48" x14ac:dyDescent="0.2"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</row>
    <row r="840" spans="2:48" x14ac:dyDescent="0.2"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</row>
    <row r="841" spans="2:48" x14ac:dyDescent="0.2"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</row>
    <row r="842" spans="2:48" x14ac:dyDescent="0.2"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</row>
    <row r="843" spans="2:48" x14ac:dyDescent="0.2"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</row>
    <row r="844" spans="2:48" x14ac:dyDescent="0.2"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</row>
    <row r="845" spans="2:48" x14ac:dyDescent="0.2"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</row>
    <row r="846" spans="2:48" x14ac:dyDescent="0.2"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</row>
    <row r="847" spans="2:48" x14ac:dyDescent="0.2"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</row>
    <row r="848" spans="2:48" x14ac:dyDescent="0.2"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</row>
    <row r="849" spans="2:48" x14ac:dyDescent="0.2"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</row>
    <row r="850" spans="2:48" x14ac:dyDescent="0.2"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</row>
    <row r="851" spans="2:48" x14ac:dyDescent="0.2"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</row>
    <row r="852" spans="2:48" x14ac:dyDescent="0.2"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</row>
    <row r="853" spans="2:48" x14ac:dyDescent="0.2"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</row>
    <row r="854" spans="2:48" x14ac:dyDescent="0.2"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</row>
    <row r="855" spans="2:48" x14ac:dyDescent="0.2"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</row>
    <row r="856" spans="2:48" x14ac:dyDescent="0.2"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</row>
    <row r="857" spans="2:48" x14ac:dyDescent="0.2"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</row>
    <row r="858" spans="2:48" x14ac:dyDescent="0.2"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</row>
    <row r="859" spans="2:48" x14ac:dyDescent="0.2"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</row>
    <row r="860" spans="2:48" x14ac:dyDescent="0.2"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</row>
    <row r="861" spans="2:48" x14ac:dyDescent="0.2"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</row>
    <row r="862" spans="2:48" x14ac:dyDescent="0.2"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</row>
    <row r="863" spans="2:48" x14ac:dyDescent="0.2"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</row>
    <row r="864" spans="2:48" x14ac:dyDescent="0.2"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</row>
    <row r="865" spans="2:48" x14ac:dyDescent="0.2"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</row>
    <row r="866" spans="2:48" x14ac:dyDescent="0.2"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</row>
    <row r="867" spans="2:48" x14ac:dyDescent="0.2"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</row>
    <row r="868" spans="2:48" x14ac:dyDescent="0.2"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</row>
    <row r="869" spans="2:48" x14ac:dyDescent="0.2"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</row>
    <row r="870" spans="2:48" x14ac:dyDescent="0.2"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</row>
    <row r="871" spans="2:48" x14ac:dyDescent="0.2"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</row>
    <row r="872" spans="2:48" x14ac:dyDescent="0.2"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</row>
    <row r="873" spans="2:48" x14ac:dyDescent="0.2"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</row>
    <row r="874" spans="2:48" x14ac:dyDescent="0.2"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</row>
    <row r="875" spans="2:48" x14ac:dyDescent="0.2"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</row>
    <row r="876" spans="2:48" x14ac:dyDescent="0.2"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</row>
    <row r="877" spans="2:48" x14ac:dyDescent="0.2"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</row>
    <row r="878" spans="2:48" x14ac:dyDescent="0.2"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</row>
    <row r="879" spans="2:48" x14ac:dyDescent="0.2"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</row>
    <row r="880" spans="2:48" x14ac:dyDescent="0.2"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</row>
    <row r="881" spans="2:48" x14ac:dyDescent="0.2"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</row>
    <row r="882" spans="2:48" x14ac:dyDescent="0.2"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</row>
    <row r="883" spans="2:48" x14ac:dyDescent="0.2"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</row>
    <row r="884" spans="2:48" x14ac:dyDescent="0.2"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</row>
    <row r="885" spans="2:48" x14ac:dyDescent="0.2"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</row>
    <row r="886" spans="2:48" x14ac:dyDescent="0.2"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</row>
    <row r="887" spans="2:48" x14ac:dyDescent="0.2"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</row>
    <row r="888" spans="2:48" x14ac:dyDescent="0.2"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</row>
    <row r="889" spans="2:48" x14ac:dyDescent="0.2"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</row>
    <row r="890" spans="2:48" x14ac:dyDescent="0.2"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</row>
    <row r="891" spans="2:48" x14ac:dyDescent="0.2"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</row>
    <row r="892" spans="2:48" x14ac:dyDescent="0.2"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</row>
    <row r="893" spans="2:48" x14ac:dyDescent="0.2"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</row>
    <row r="894" spans="2:48" x14ac:dyDescent="0.2"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</row>
    <row r="895" spans="2:48" x14ac:dyDescent="0.2"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</row>
    <row r="896" spans="2:48" x14ac:dyDescent="0.2"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</row>
    <row r="897" spans="2:48" x14ac:dyDescent="0.2"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</row>
    <row r="898" spans="2:48" x14ac:dyDescent="0.2"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</row>
    <row r="899" spans="2:48" x14ac:dyDescent="0.2"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</row>
    <row r="900" spans="2:48" x14ac:dyDescent="0.2"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</row>
    <row r="901" spans="2:48" x14ac:dyDescent="0.2"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</row>
    <row r="902" spans="2:48" x14ac:dyDescent="0.2"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</row>
    <row r="903" spans="2:48" x14ac:dyDescent="0.2"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</row>
    <row r="904" spans="2:48" x14ac:dyDescent="0.2"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</row>
    <row r="905" spans="2:48" x14ac:dyDescent="0.2"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</row>
    <row r="906" spans="2:48" x14ac:dyDescent="0.2"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</row>
    <row r="907" spans="2:48" x14ac:dyDescent="0.2"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</row>
    <row r="908" spans="2:48" x14ac:dyDescent="0.2"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</row>
    <row r="909" spans="2:48" x14ac:dyDescent="0.2"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</row>
    <row r="910" spans="2:48" x14ac:dyDescent="0.2"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</row>
    <row r="911" spans="2:48" x14ac:dyDescent="0.2"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</row>
    <row r="912" spans="2:48" x14ac:dyDescent="0.2"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</row>
    <row r="913" spans="2:48" x14ac:dyDescent="0.2"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</row>
    <row r="914" spans="2:48" x14ac:dyDescent="0.2"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</row>
    <row r="915" spans="2:48" x14ac:dyDescent="0.2"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</row>
    <row r="916" spans="2:48" x14ac:dyDescent="0.2"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</row>
    <row r="917" spans="2:48" x14ac:dyDescent="0.2"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</row>
    <row r="918" spans="2:48" x14ac:dyDescent="0.2"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</row>
    <row r="919" spans="2:48" x14ac:dyDescent="0.2"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</row>
    <row r="920" spans="2:48" x14ac:dyDescent="0.2"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</row>
    <row r="921" spans="2:48" x14ac:dyDescent="0.2"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</row>
    <row r="922" spans="2:48" x14ac:dyDescent="0.2"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</row>
    <row r="923" spans="2:48" x14ac:dyDescent="0.2"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</row>
    <row r="924" spans="2:48" x14ac:dyDescent="0.2"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</row>
    <row r="925" spans="2:48" x14ac:dyDescent="0.2"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</row>
    <row r="926" spans="2:48" x14ac:dyDescent="0.2"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</row>
    <row r="927" spans="2:48" x14ac:dyDescent="0.2"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</row>
    <row r="928" spans="2:48" x14ac:dyDescent="0.2"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</row>
    <row r="929" spans="2:40" x14ac:dyDescent="0.2"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</row>
    <row r="930" spans="2:40" x14ac:dyDescent="0.2"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</row>
    <row r="931" spans="2:40" x14ac:dyDescent="0.2"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</row>
    <row r="932" spans="2:40" x14ac:dyDescent="0.2"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</row>
    <row r="933" spans="2:40" x14ac:dyDescent="0.2"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</row>
    <row r="934" spans="2:40" x14ac:dyDescent="0.2"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</row>
    <row r="935" spans="2:40" x14ac:dyDescent="0.2"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</row>
    <row r="936" spans="2:40" x14ac:dyDescent="0.2"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</row>
    <row r="937" spans="2:40" x14ac:dyDescent="0.2"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</row>
    <row r="938" spans="2:40" x14ac:dyDescent="0.2"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</row>
    <row r="939" spans="2:40" x14ac:dyDescent="0.2"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</row>
    <row r="940" spans="2:40" x14ac:dyDescent="0.2"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</row>
    <row r="941" spans="2:40" x14ac:dyDescent="0.2"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</row>
    <row r="942" spans="2:40" x14ac:dyDescent="0.2"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</row>
  </sheetData>
  <conditionalFormatting sqref="AL33:AW41">
    <cfRule type="cellIs" dxfId="6" priority="7" operator="lessThan">
      <formula>0</formula>
    </cfRule>
  </conditionalFormatting>
  <conditionalFormatting sqref="C44:AW53 BA44:BQ53">
    <cfRule type="cellIs" dxfId="5" priority="6" operator="lessThan">
      <formula>0</formula>
    </cfRule>
  </conditionalFormatting>
  <conditionalFormatting sqref="J36:Y40">
    <cfRule type="cellIs" dxfId="4" priority="5" operator="lessThan">
      <formula>0</formula>
    </cfRule>
  </conditionalFormatting>
  <conditionalFormatting sqref="Z37:AK41">
    <cfRule type="cellIs" dxfId="3" priority="4" operator="lessThan">
      <formula>0</formula>
    </cfRule>
  </conditionalFormatting>
  <conditionalFormatting sqref="E36:J40">
    <cfRule type="cellIs" dxfId="2" priority="3" operator="lessThan">
      <formula>0</formula>
    </cfRule>
  </conditionalFormatting>
  <conditionalFormatting sqref="AX44:AZ53">
    <cfRule type="cellIs" dxfId="1" priority="1" operator="lessThan">
      <formula>0</formula>
    </cfRule>
  </conditionalFormatting>
  <conditionalFormatting sqref="AX33:AZ41">
    <cfRule type="cellIs" dxfId="0" priority="2" operator="lessThan">
      <formula>0</formula>
    </cfRule>
  </conditionalFormatting>
  <pageMargins left="0.75" right="0.75" top="1" bottom="1" header="0.5" footer="0.5"/>
  <pageSetup orientation="portrait" r:id="rId1"/>
  <headerFooter alignWithMargins="0">
    <oddFooter>&amp;L&amp;1#&amp;"Calibri"&amp;11&amp;K000000Classification: Protected 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Resource Revenue since 1970 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Royalty data</dc:title>
  <dc:subject>2019-20 revenue workbook</dc:subject>
  <dc:creator>Alberta energy</dc:creator>
  <cp:keywords>Security classification : Public</cp:keywords>
  <cp:lastModifiedBy>lynn.mcintosh</cp:lastModifiedBy>
  <dcterms:created xsi:type="dcterms:W3CDTF">2019-09-23T23:02:11Z</dcterms:created>
  <dcterms:modified xsi:type="dcterms:W3CDTF">2020-12-17T17:46:47Z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2020-12-04T23:05:36Z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b2e76a23-244a-4a16-b803-00004e260d08</vt:lpwstr>
  </property>
  <property fmtid="{D5CDD505-2E9C-101B-9397-08002B2CF9AE}" pid="8" name="MSIP_Label_abf2ea38-542c-4b75-bd7d-582ec36a519f_ContentBits">
    <vt:lpwstr>2</vt:lpwstr>
  </property>
</Properties>
</file>